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3"/>
  </bookViews>
  <sheets>
    <sheet name="1-pajamos" sheetId="1" r:id="rId1"/>
    <sheet name="2-sp.dot." sheetId="2" r:id="rId2"/>
    <sheet name="4-išl.asign.vald. " sheetId="3" r:id="rId3"/>
    <sheet name="5-išl.pagal programas " sheetId="4" r:id="rId4"/>
    <sheet name="6-valst.deleg." sheetId="5" r:id="rId5"/>
  </sheets>
  <definedNames>
    <definedName name="OLE_LINK2" localSheetId="0">'1-pajamos'!$A$1</definedName>
    <definedName name="_xlnm.Print_Titles" localSheetId="1">'2-sp.dot.'!$10:$10</definedName>
    <definedName name="_xlnm.Print_Titles" localSheetId="2">'4-išl.asign.vald. '!$12:$14</definedName>
    <definedName name="_xlnm.Print_Titles" localSheetId="3">'5-išl.pagal programas '!$9:$11</definedName>
  </definedNames>
  <calcPr fullCalcOnLoad="1"/>
</workbook>
</file>

<file path=xl/sharedStrings.xml><?xml version="1.0" encoding="utf-8"?>
<sst xmlns="http://schemas.openxmlformats.org/spreadsheetml/2006/main" count="483" uniqueCount="315">
  <si>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</si>
  <si>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</si>
  <si>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</si>
  <si>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</si>
  <si>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</si>
  <si>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</si>
  <si>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</si>
  <si>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</si>
  <si>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</si>
  <si>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</si>
  <si>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</si>
  <si>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</si>
  <si>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</si>
  <si>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</si>
  <si>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</si>
  <si>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</si>
  <si>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</si>
  <si>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</si>
  <si>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</si>
  <si>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</si>
  <si>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</si>
  <si>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</si>
  <si>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</si>
  <si>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</si>
  <si>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</si>
  <si>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</si>
  <si>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</si>
  <si>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</si>
  <si>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</si>
  <si>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12.</t>
  </si>
  <si>
    <t>1.1.4.7.1.1.</t>
  </si>
  <si>
    <t>Mokesčiai už aplinkos teršimą</t>
  </si>
  <si>
    <t>13.</t>
  </si>
  <si>
    <t>1.1.4.7.2.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</si>
  <si>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</si>
  <si>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</si>
  <si>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</si>
  <si>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</si>
  <si>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</si>
  <si>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</si>
  <si>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</si>
  <si>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</si>
  <si>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</si>
  <si>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</si>
  <si>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>18.</t>
  </si>
  <si>
    <t xml:space="preserve"> 1.3.4.1.1.1.a</t>
  </si>
  <si>
    <t>Valstybinėms funkcijoms vykdyti</t>
  </si>
  <si>
    <t>19.</t>
  </si>
  <si>
    <t xml:space="preserve"> 1.3.4.1.1.1.b</t>
  </si>
  <si>
    <t>20.</t>
  </si>
  <si>
    <t xml:space="preserve"> 1.3.4.1.1.1.c</t>
  </si>
  <si>
    <t>1.3.4.2.1.2.</t>
  </si>
  <si>
    <t>Bendrosios dotacijos kompensacija</t>
  </si>
  <si>
    <t>22.</t>
  </si>
  <si>
    <t>1.3.4.2.1.1.</t>
  </si>
  <si>
    <t>Valstybės investicijų programa</t>
  </si>
  <si>
    <t>23.</t>
  </si>
  <si>
    <t>1.4.</t>
  </si>
  <si>
    <t>24.</t>
  </si>
  <si>
    <t>1.4.1.</t>
  </si>
  <si>
    <t>25.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</si>
  <si>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</si>
  <si>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</si>
  <si>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</si>
  <si>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</si>
  <si>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</si>
  <si>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</si>
  <si>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</si>
  <si>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</si>
  <si>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</si>
  <si>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</si>
  <si>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</si>
  <si>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</si>
  <si>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</si>
  <si>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</si>
  <si>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</si>
  <si>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</si>
  <si>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</si>
  <si>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</si>
  <si>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</si>
  <si>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</si>
  <si>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</si>
  <si>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</si>
  <si>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</si>
  <si>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</si>
  <si>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</si>
  <si>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Vaikų teisių apsaugai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</si>
  <si>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</si>
  <si>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</si>
  <si>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</si>
  <si>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</si>
  <si>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</si>
  <si>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</si>
  <si>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</si>
  <si>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</si>
  <si>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</si>
  <si>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</si>
  <si>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</si>
  <si>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</si>
  <si>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</si>
  <si>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</si>
  <si>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</si>
  <si>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Mokinio krepšelis</t>
  </si>
  <si>
    <t xml:space="preserve">  IŠ VISO </t>
  </si>
  <si>
    <t>Kūno kultūros ir sporto centras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</si>
  <si>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</si>
  <si>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</si>
  <si>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</si>
  <si>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</si>
  <si>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</si>
  <si>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</si>
  <si>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</si>
  <si>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</si>
  <si>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</si>
  <si>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21.</t>
  </si>
  <si>
    <t>Senamiesčio progimnazija</t>
  </si>
  <si>
    <t>32.</t>
  </si>
  <si>
    <t>J.Tumo-Vaižganto gimnazija</t>
  </si>
  <si>
    <t>Juodupės gimnazija</t>
  </si>
  <si>
    <t>Kamajų A.Strazdo gimnazija</t>
  </si>
  <si>
    <t>Obelių gimnazija</t>
  </si>
  <si>
    <t>Pedagoginė psichologinė tarnyba</t>
  </si>
  <si>
    <t xml:space="preserve">Rokiškio rajono savivaldybės tarybos </t>
  </si>
  <si>
    <t>Rokiškio kaimiškoji seniūnija</t>
  </si>
  <si>
    <t>L/d Nykštukas</t>
  </si>
  <si>
    <t>L/d Pumpurėlis</t>
  </si>
  <si>
    <t>Kriaunų pagrindinė m-kla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</si>
  <si>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</si>
  <si>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</si>
  <si>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</si>
  <si>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</si>
  <si>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>Socialinėms išmokoms</t>
  </si>
  <si>
    <t xml:space="preserve">    J.Tumo-Vaižganto gimnazijos ir bendrabučio pastatų rekonstrukcija</t>
  </si>
  <si>
    <t xml:space="preserve">   Sveikatingumo,rekreacijos ir sporto komplekso statyba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</si>
  <si>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</si>
  <si>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</si>
  <si>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</si>
  <si>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</si>
  <si>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Rokiškio pagrindinė mokykla</t>
  </si>
  <si>
    <t>1.4.1.2.1.2.</t>
  </si>
  <si>
    <t>Dividendai</t>
  </si>
  <si>
    <t>4.1.</t>
  </si>
  <si>
    <t>Materialiojo ir nematerialiojo turto realizavimo pajamos</t>
  </si>
  <si>
    <t>1.5.4.1.4.1.</t>
  </si>
  <si>
    <t xml:space="preserve">Kitos neišvardytos pajamos </t>
  </si>
  <si>
    <t>Priskirtos valstybinės žemės ir kito turto valdymo, naudojimo ir disponavimo juo patikėjimo teise</t>
  </si>
  <si>
    <t>J.Keliuočio viešoji biblioteka</t>
  </si>
  <si>
    <t xml:space="preserve">   VšĮ Rokiškio rajono ligoninės pastatų inžinierinių sistemų atnaujinimas</t>
  </si>
  <si>
    <t xml:space="preserve">  J.Keliuočio viešosios bibliotekos pastato Rokiškyje ir kiemo rekonstravimas bei         modernizavimas ir priestato statyba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</si>
  <si>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</si>
  <si>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</si>
  <si>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</si>
  <si>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</si>
  <si>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>VALSTYBĖS INVESTICIJŲ PROGRAMOJE NUMATYTOMS KAPITALO INVESTICIJOMS, IŠ JŲ:</t>
  </si>
  <si>
    <t>Suaugusiųjų ir jaunimo mokymo centras</t>
  </si>
  <si>
    <t xml:space="preserve">                             2017 m.vasario 24  d. sprendimo Nr.TS-</t>
  </si>
  <si>
    <t xml:space="preserve">  ROKIŠKIO RAJONO SAVIVALDYBĖS 2017 METŲ BIUDŽETAS</t>
  </si>
  <si>
    <t>Gyventojų pajamų mokestis</t>
  </si>
  <si>
    <t>Neveiksnių asmenų būklės peržiūrėjimas</t>
  </si>
  <si>
    <t>ROKIŠKIO RAJONO SAVIVALDYBĖS BIUDŽETO 2017 METŲ VALSTYBĖS BIUDŽETO TIKSLINĖS LĖŠOS</t>
  </si>
  <si>
    <t>Biudžeto lėšų likutis</t>
  </si>
  <si>
    <t xml:space="preserve"> iš jo: aplinkos apsaugos rėmimo spec.programa</t>
  </si>
  <si>
    <t xml:space="preserve">        biudžetinių įstaigų pajamos už teikiamas                    paslaugas</t>
  </si>
  <si>
    <t>MOKESČIAI (2+4+8)</t>
  </si>
  <si>
    <t>Valstybės biudžeto lėšos,skirtos neformaliam vaikų švietimui</t>
  </si>
  <si>
    <t xml:space="preserve">        kreditoriniam įsiskolinimui dengti</t>
  </si>
  <si>
    <t>Valstybės biudžeto lėšos neformaliam vaikų švietimui</t>
  </si>
  <si>
    <t xml:space="preserve">                                                                                      ROKIŠKIO RAJONO SAVIVALDYBĖS 2016 METŲ BIUDŽETAS</t>
  </si>
  <si>
    <t>ROKIŠKIO RAJONO SAVIVALDYBĖS 2017 METŲ BIUDŽETAS</t>
  </si>
  <si>
    <t>ASIGNAVIMAI</t>
  </si>
  <si>
    <t>4 priedas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</si>
  <si>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</si>
  <si>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</si>
  <si>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</si>
  <si>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</si>
  <si>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</si>
  <si>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</si>
  <si>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išlaidoms</t>
  </si>
  <si>
    <t>turtui įsigyti</t>
  </si>
  <si>
    <t>iš jų: darbo užmokesčiui</t>
  </si>
  <si>
    <t>Savivaldybės administracija iš viso</t>
  </si>
  <si>
    <t>Statybos ir infrastruktūros skyrius iš viso</t>
  </si>
  <si>
    <t>Kapitalo investicijos ir ilgalaikio turto remontas</t>
  </si>
  <si>
    <t>Švietimo skyrius iš viso</t>
  </si>
  <si>
    <t xml:space="preserve">Kūno kultūros ir sporto centras  </t>
  </si>
  <si>
    <t xml:space="preserve">Pandėlio seniūnija                     </t>
  </si>
  <si>
    <t>Kavoliškio m/d</t>
  </si>
  <si>
    <t>Pandėlio prad.m-kla</t>
  </si>
  <si>
    <t>Panemunėlio pagrindinė m-kla</t>
  </si>
  <si>
    <t>Juozo Tūbelio progimnazija</t>
  </si>
  <si>
    <t>Jūžintų J.O.Širvydo pagrindinė m-kla</t>
  </si>
  <si>
    <t xml:space="preserve">Pandėlio gimnazija </t>
  </si>
  <si>
    <t>Pandėlio universalus daugiafunkcis centras</t>
  </si>
  <si>
    <t xml:space="preserve">                                                  IŠ VISO:</t>
  </si>
  <si>
    <r>
      <t xml:space="preserve">SF* - </t>
    </r>
    <r>
      <rPr>
        <sz val="10"/>
        <rFont val="Arial"/>
        <family val="2"/>
      </rPr>
      <t>savarankiška funkcija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</si>
  <si>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</si>
  <si>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</si>
  <si>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</si>
  <si>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</si>
  <si>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</si>
  <si>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</si>
  <si>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savivaldybės kitos išlaidos</t>
  </si>
  <si>
    <t>Statybos ir  infrastruktūros skyrius</t>
  </si>
  <si>
    <t>UGDYMO KOKYBĖS IR MOKYMOSI APLINKOS UŽTIKRINIMAS (02)</t>
  </si>
  <si>
    <t>Švietimo skyrius</t>
  </si>
  <si>
    <t xml:space="preserve">  VŠĮ Rokiškio jaunimo centras</t>
  </si>
  <si>
    <t>KULTŪROS,SPPORTO,BENDRUOME-    NĖS IR VAIKŲ IR JAUNIMO GYVENIMO AKTYVINIMO PROGRAMA (03)</t>
  </si>
  <si>
    <t>J.Keliuočio Viešoji biblioteka</t>
  </si>
  <si>
    <t xml:space="preserve">SOCIALINĖS PARAMOS IR SVEIKATOS APSAUGOS PASLAUGŲ KOKYBĖS GERINIMAS (04)                 </t>
  </si>
  <si>
    <t>RAJONO INFRASTRUKTŪROS OBJEKTŲ PRIEŽIŪRA,PLĖTRA IR MODERNIZAVIMAS (05)</t>
  </si>
  <si>
    <t xml:space="preserve">   kapitalo investicijos ir ilgalaikio turto remontas</t>
  </si>
  <si>
    <t xml:space="preserve">                                                         IŠ VISO:</t>
  </si>
  <si>
    <t>Valstybės biudžeto lėšos pedagoginių darbuotojų darbo apmokėjimo sąlygoms gerinti</t>
  </si>
  <si>
    <t xml:space="preserve"> 1.3.4.1.1.1.e</t>
  </si>
  <si>
    <t>1.3.4.1.1.1.f</t>
  </si>
  <si>
    <t>Speciali tikslinė dotacija iš viso (15+16+17+18+19+20)</t>
  </si>
  <si>
    <t>1.3.4.1.1.1.g</t>
  </si>
  <si>
    <t>Kita tikslinė dotacija</t>
  </si>
  <si>
    <t>1.3.4.1.1.1.h</t>
  </si>
  <si>
    <t>Kelių plėtros, priežiūros programa</t>
  </si>
  <si>
    <t>SUSISIEKIMO MINISTERIJA</t>
  </si>
  <si>
    <t>Kelių plėtros ir priežiūros programa</t>
  </si>
  <si>
    <t>1.3.3.1.1.1.1.</t>
  </si>
  <si>
    <t>ES lėšos einamiesiems tikslams</t>
  </si>
  <si>
    <t>39.</t>
  </si>
  <si>
    <t>40.</t>
  </si>
  <si>
    <t>41.</t>
  </si>
  <si>
    <t>42.</t>
  </si>
  <si>
    <t>43.</t>
  </si>
  <si>
    <t>44.</t>
  </si>
  <si>
    <t>45.</t>
  </si>
  <si>
    <t>46.</t>
  </si>
  <si>
    <t xml:space="preserve">                       ( Rokiškio rajono savivaldybės tarybos</t>
  </si>
  <si>
    <t xml:space="preserve">                        redakcija)</t>
  </si>
  <si>
    <t xml:space="preserve">                                                             2017 m.vasario 24   d. sprendimo Nr.TS-17</t>
  </si>
  <si>
    <t xml:space="preserve">                                                                               redakcija)</t>
  </si>
  <si>
    <t xml:space="preserve">                                           ( Rokiškio rajono savivaldybės tarybos</t>
  </si>
  <si>
    <t xml:space="preserve"> pakeitimai)</t>
  </si>
  <si>
    <t>2017 m. vasario 24 d. sprendimo Nr. TS-17</t>
  </si>
  <si>
    <t xml:space="preserve">                                                           ( Rokiškio rajono savivaldybės tarybos</t>
  </si>
  <si>
    <t xml:space="preserve">                                                            2017m. balandžio 28 d. sprendimo Nr.TS-</t>
  </si>
  <si>
    <t xml:space="preserve">                        2017m. balandžio 28 d. sprendimo Nr.TS-</t>
  </si>
  <si>
    <t>( tūkst.eur)</t>
  </si>
  <si>
    <t>33.</t>
  </si>
  <si>
    <t>34.</t>
  </si>
  <si>
    <t>35.</t>
  </si>
  <si>
    <r>
      <t xml:space="preserve">MK* - </t>
    </r>
    <r>
      <rPr>
        <sz val="10"/>
        <rFont val="Arial"/>
        <family val="2"/>
      </rPr>
      <t>mokinio krepšelis</t>
    </r>
  </si>
  <si>
    <t xml:space="preserve">Iš viso SP PR* </t>
  </si>
  <si>
    <t xml:space="preserve"> 2017m. liepos 28 d. sprendimo Nr.TS-</t>
  </si>
  <si>
    <r>
      <t xml:space="preserve">SP PR* - </t>
    </r>
    <r>
      <rPr>
        <sz val="10"/>
        <rFont val="Arial"/>
        <family val="2"/>
      </rPr>
      <t>specialioji programa</t>
    </r>
  </si>
  <si>
    <t>brandos egzaminams organizuoti ir vykdyti</t>
  </si>
  <si>
    <t>Iš viso SP PR*</t>
  </si>
  <si>
    <t xml:space="preserve">VŠĮ Rokiškio jaunimo centras </t>
  </si>
  <si>
    <t>Strateginio planavimo ir investicijų skyrius</t>
  </si>
  <si>
    <t>Europos ir kitų fondų projektams dalinai finansuoti</t>
  </si>
  <si>
    <t xml:space="preserve">   iš to sk.: sporto komplekso eksploatacijos parengiamiesiems darbams</t>
  </si>
  <si>
    <t>rajono sporto klubų dalyvavimui čempionatuose</t>
  </si>
  <si>
    <t>administracija</t>
  </si>
  <si>
    <t>savivaldybės kitos išlaidos</t>
  </si>
  <si>
    <t>Iš viso VF*</t>
  </si>
  <si>
    <t>Socialinės paramos ir sveikatos skyrius</t>
  </si>
  <si>
    <t>iš to sk.: socialinė parama</t>
  </si>
  <si>
    <t>parama šeimynoms, globėjams ir daugiavaikėms šeimoms</t>
  </si>
  <si>
    <r>
      <t xml:space="preserve">VF* </t>
    </r>
    <r>
      <rPr>
        <sz val="10"/>
        <rFont val="Arial"/>
        <family val="2"/>
      </rPr>
      <t>- valstybės funkcija</t>
    </r>
  </si>
  <si>
    <t>būsto pritaikymas neįgaliesiems</t>
  </si>
  <si>
    <t>darbo rinkos politikos formavimas ir įgyvendinimas</t>
  </si>
  <si>
    <t>K</t>
  </si>
  <si>
    <t>Rokiškio kultūros centras</t>
  </si>
  <si>
    <t>Socialinės paramos centras</t>
  </si>
  <si>
    <t>Rokiškio krašto muziejus</t>
  </si>
  <si>
    <t>M/d "Ąžuoliukas"</t>
  </si>
  <si>
    <t>Kriaunų pagrindinė mokykla</t>
  </si>
  <si>
    <t>Panemunėlio universalus daugiafunkcis centras</t>
  </si>
  <si>
    <t>Pandėlio pradinė mokykla</t>
  </si>
  <si>
    <t>Panemunėlio pagrindinė mokykla</t>
  </si>
  <si>
    <t>Jūžintų J.O.Širvydo pagrindinė mokykla</t>
  </si>
  <si>
    <t>Turto  mokesčiai (5+6+7)</t>
  </si>
  <si>
    <t>Prekių ir paslaugų mokesčiai (9+10)</t>
  </si>
  <si>
    <t>Rinkliavos 11+12)</t>
  </si>
  <si>
    <t>DOTACIJOS (14+15+24+25+26)</t>
  </si>
  <si>
    <t>1.3.4.1.1.4.</t>
  </si>
  <si>
    <t>Kitos dotacijos ir lėšos iš kitų valdymo lygių</t>
  </si>
  <si>
    <t>KITOS PAJAMOS (28+32+33+34+35)</t>
  </si>
  <si>
    <t>Turto pajamos(29+30+31)</t>
  </si>
  <si>
    <t>1.4.3.1.</t>
  </si>
  <si>
    <t>Pajamos iš baudų ir konfiskacijos</t>
  </si>
  <si>
    <t>36.</t>
  </si>
  <si>
    <t>VISI MOKESČIAI, PAJAMOS IR DOTACIJOS(1+13+27)</t>
  </si>
  <si>
    <t>37.</t>
  </si>
  <si>
    <t xml:space="preserve">  Švietimo įstaigų modernizavimo programai-Kamajų A.Strazdo gimnazijai</t>
  </si>
  <si>
    <t>47.</t>
  </si>
  <si>
    <t xml:space="preserve">VALSTYBĖS DELEGUOTŲ  FUNKCIJŲ PASKIRSTYMAS   2017 M.  </t>
  </si>
  <si>
    <t>tūkst.Eur</t>
  </si>
  <si>
    <t>Valstybės funkcijos pavadinimas</t>
  </si>
  <si>
    <t>Asignavimų valdytojas</t>
  </si>
  <si>
    <t>IŠ VISO:</t>
  </si>
  <si>
    <t xml:space="preserve"> Iš to sk.:DUF</t>
  </si>
  <si>
    <t>Darbo rinkos politikos įgyvendinimas  iš viso</t>
  </si>
  <si>
    <t xml:space="preserve">            iš jų: viešiesiems darbams   4 PR</t>
  </si>
  <si>
    <t>L/d ,,Nykštukas"</t>
  </si>
  <si>
    <t>M/d ,,Ąžuoliukas"</t>
  </si>
  <si>
    <t>L/d ,,Pumpurėlis"</t>
  </si>
  <si>
    <t>L/d ,,Varpelis"</t>
  </si>
  <si>
    <t>Kamajų A. Strazdo gimnazija</t>
  </si>
  <si>
    <t>Jūžintų O. Širvydo pagrindinė mokykla</t>
  </si>
  <si>
    <t>Pandėlio gimnazija</t>
  </si>
  <si>
    <t>J. Tumo - Vaižganto gimnazija</t>
  </si>
  <si>
    <t>Panemunėlio UDC</t>
  </si>
  <si>
    <t xml:space="preserve">                    administravimo išlaidoms    1 PR</t>
  </si>
  <si>
    <t xml:space="preserve"> IŠ VISO VALSTYBĖS FUNKCIJOMS:</t>
  </si>
  <si>
    <t xml:space="preserve"> 6 priedas</t>
  </si>
  <si>
    <t>R.Lymano muzikos mokykla</t>
  </si>
  <si>
    <t>Choreografijos  mokykla</t>
  </si>
  <si>
    <t xml:space="preserve">R.Lymano muzikos mokykla </t>
  </si>
  <si>
    <t>Choreografijos mokykla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</si>
</sst>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0.0000000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7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178" fontId="1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78" fontId="2" fillId="0" borderId="14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/>
    </xf>
    <xf numFmtId="0" fontId="2" fillId="0" borderId="14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178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19" xfId="0" applyFont="1" applyFill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2" fontId="2" fillId="0" borderId="21" xfId="0" applyNumberFormat="1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3" xfId="48" applyFont="1" applyBorder="1" applyAlignment="1">
      <alignment horizontal="center" vertical="center" wrapText="1"/>
      <protection/>
    </xf>
    <xf numFmtId="178" fontId="0" fillId="0" borderId="18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25" xfId="0" applyFont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0" borderId="14" xfId="0" applyNumberFormat="1" applyFont="1" applyBorder="1" applyAlignment="1">
      <alignment horizontal="right"/>
    </xf>
    <xf numFmtId="178" fontId="8" fillId="0" borderId="14" xfId="0" applyNumberFormat="1" applyFont="1" applyBorder="1" applyAlignment="1">
      <alignment/>
    </xf>
    <xf numFmtId="178" fontId="8" fillId="0" borderId="26" xfId="0" applyNumberFormat="1" applyFont="1" applyBorder="1" applyAlignment="1">
      <alignment/>
    </xf>
    <xf numFmtId="178" fontId="8" fillId="0" borderId="24" xfId="0" applyNumberFormat="1" applyFont="1" applyBorder="1" applyAlignment="1">
      <alignment/>
    </xf>
    <xf numFmtId="178" fontId="8" fillId="0" borderId="27" xfId="0" applyNumberFormat="1" applyFont="1" applyBorder="1" applyAlignment="1">
      <alignment/>
    </xf>
    <xf numFmtId="178" fontId="0" fillId="0" borderId="26" xfId="0" applyNumberFormat="1" applyFont="1" applyBorder="1" applyAlignment="1">
      <alignment/>
    </xf>
    <xf numFmtId="178" fontId="0" fillId="0" borderId="27" xfId="0" applyNumberFormat="1" applyFont="1" applyBorder="1" applyAlignment="1">
      <alignment/>
    </xf>
    <xf numFmtId="178" fontId="8" fillId="34" borderId="14" xfId="0" applyNumberFormat="1" applyFont="1" applyFill="1" applyBorder="1" applyAlignment="1">
      <alignment/>
    </xf>
    <xf numFmtId="0" fontId="0" fillId="0" borderId="25" xfId="0" applyFont="1" applyBorder="1" applyAlignment="1">
      <alignment vertical="top"/>
    </xf>
    <xf numFmtId="178" fontId="8" fillId="0" borderId="25" xfId="0" applyNumberFormat="1" applyFont="1" applyBorder="1" applyAlignment="1">
      <alignment/>
    </xf>
    <xf numFmtId="0" fontId="0" fillId="0" borderId="28" xfId="0" applyFont="1" applyBorder="1" applyAlignment="1">
      <alignment vertical="top"/>
    </xf>
    <xf numFmtId="178" fontId="8" fillId="0" borderId="29" xfId="0" applyNumberFormat="1" applyFont="1" applyBorder="1" applyAlignment="1">
      <alignment/>
    </xf>
    <xf numFmtId="178" fontId="8" fillId="0" borderId="17" xfId="0" applyNumberFormat="1" applyFont="1" applyBorder="1" applyAlignment="1">
      <alignment/>
    </xf>
    <xf numFmtId="178" fontId="8" fillId="0" borderId="30" xfId="0" applyNumberFormat="1" applyFont="1" applyBorder="1" applyAlignment="1">
      <alignment/>
    </xf>
    <xf numFmtId="178" fontId="8" fillId="0" borderId="31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12" fillId="0" borderId="14" xfId="0" applyNumberFormat="1" applyFont="1" applyBorder="1" applyAlignment="1">
      <alignment/>
    </xf>
    <xf numFmtId="178" fontId="8" fillId="0" borderId="32" xfId="0" applyNumberFormat="1" applyFont="1" applyBorder="1" applyAlignment="1">
      <alignment/>
    </xf>
    <xf numFmtId="178" fontId="8" fillId="0" borderId="33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8" fontId="8" fillId="0" borderId="34" xfId="0" applyNumberFormat="1" applyFont="1" applyBorder="1" applyAlignment="1">
      <alignment/>
    </xf>
    <xf numFmtId="178" fontId="8" fillId="35" borderId="35" xfId="0" applyNumberFormat="1" applyFont="1" applyFill="1" applyBorder="1" applyAlignment="1">
      <alignment/>
    </xf>
    <xf numFmtId="178" fontId="8" fillId="0" borderId="36" xfId="0" applyNumberFormat="1" applyFont="1" applyFill="1" applyBorder="1" applyAlignment="1">
      <alignment/>
    </xf>
    <xf numFmtId="178" fontId="8" fillId="35" borderId="37" xfId="0" applyNumberFormat="1" applyFont="1" applyFill="1" applyBorder="1" applyAlignment="1">
      <alignment/>
    </xf>
    <xf numFmtId="178" fontId="8" fillId="0" borderId="15" xfId="0" applyNumberFormat="1" applyFont="1" applyBorder="1" applyAlignment="1">
      <alignment/>
    </xf>
    <xf numFmtId="178" fontId="8" fillId="0" borderId="35" xfId="0" applyNumberFormat="1" applyFont="1" applyBorder="1" applyAlignment="1">
      <alignment/>
    </xf>
    <xf numFmtId="178" fontId="8" fillId="0" borderId="38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39" xfId="48" applyFont="1" applyBorder="1" applyAlignment="1">
      <alignment horizontal="center" vertical="center" wrapText="1"/>
      <protection/>
    </xf>
    <xf numFmtId="0" fontId="10" fillId="0" borderId="39" xfId="48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178" fontId="8" fillId="0" borderId="36" xfId="0" applyNumberFormat="1" applyFont="1" applyBorder="1" applyAlignment="1">
      <alignment/>
    </xf>
    <xf numFmtId="178" fontId="8" fillId="0" borderId="40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0" fillId="0" borderId="41" xfId="0" applyBorder="1" applyAlignment="1">
      <alignment vertical="top"/>
    </xf>
    <xf numFmtId="178" fontId="8" fillId="0" borderId="42" xfId="0" applyNumberFormat="1" applyFont="1" applyBorder="1" applyAlignment="1">
      <alignment/>
    </xf>
    <xf numFmtId="178" fontId="8" fillId="0" borderId="43" xfId="0" applyNumberFormat="1" applyFont="1" applyBorder="1" applyAlignment="1">
      <alignment/>
    </xf>
    <xf numFmtId="178" fontId="8" fillId="0" borderId="44" xfId="0" applyNumberFormat="1" applyFont="1" applyBorder="1" applyAlignment="1">
      <alignment/>
    </xf>
    <xf numFmtId="178" fontId="8" fillId="0" borderId="45" xfId="0" applyNumberFormat="1" applyFont="1" applyBorder="1" applyAlignment="1">
      <alignment/>
    </xf>
    <xf numFmtId="178" fontId="8" fillId="0" borderId="46" xfId="0" applyNumberFormat="1" applyFont="1" applyBorder="1" applyAlignment="1">
      <alignment/>
    </xf>
    <xf numFmtId="178" fontId="8" fillId="0" borderId="47" xfId="0" applyNumberFormat="1" applyFont="1" applyBorder="1" applyAlignment="1">
      <alignment/>
    </xf>
    <xf numFmtId="178" fontId="8" fillId="0" borderId="48" xfId="0" applyNumberFormat="1" applyFont="1" applyBorder="1" applyAlignment="1">
      <alignment/>
    </xf>
    <xf numFmtId="178" fontId="8" fillId="0" borderId="49" xfId="0" applyNumberFormat="1" applyFont="1" applyBorder="1" applyAlignment="1">
      <alignment/>
    </xf>
    <xf numFmtId="0" fontId="0" fillId="0" borderId="50" xfId="0" applyBorder="1" applyAlignment="1">
      <alignment vertical="top"/>
    </xf>
    <xf numFmtId="178" fontId="0" fillId="34" borderId="14" xfId="0" applyNumberFormat="1" applyFill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4" xfId="0" applyNumberFormat="1" applyBorder="1" applyAlignment="1">
      <alignment/>
    </xf>
    <xf numFmtId="178" fontId="8" fillId="0" borderId="51" xfId="0" applyNumberFormat="1" applyFon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44" xfId="0" applyNumberFormat="1" applyBorder="1" applyAlignment="1">
      <alignment/>
    </xf>
    <xf numFmtId="178" fontId="8" fillId="0" borderId="52" xfId="0" applyNumberFormat="1" applyFon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49" xfId="0" applyNumberFormat="1" applyBorder="1" applyAlignment="1">
      <alignment/>
    </xf>
    <xf numFmtId="178" fontId="0" fillId="0" borderId="43" xfId="0" applyNumberFormat="1" applyBorder="1" applyAlignment="1">
      <alignment/>
    </xf>
    <xf numFmtId="0" fontId="0" fillId="0" borderId="54" xfId="0" applyBorder="1" applyAlignment="1">
      <alignment vertical="top"/>
    </xf>
    <xf numFmtId="178" fontId="0" fillId="0" borderId="55" xfId="0" applyNumberFormat="1" applyBorder="1" applyAlignment="1">
      <alignment/>
    </xf>
    <xf numFmtId="178" fontId="8" fillId="35" borderId="36" xfId="0" applyNumberFormat="1" applyFont="1" applyFill="1" applyBorder="1" applyAlignment="1">
      <alignment/>
    </xf>
    <xf numFmtId="178" fontId="8" fillId="35" borderId="34" xfId="0" applyNumberFormat="1" applyFont="1" applyFill="1" applyBorder="1" applyAlignment="1">
      <alignment/>
    </xf>
    <xf numFmtId="178" fontId="0" fillId="0" borderId="34" xfId="0" applyNumberFormat="1" applyBorder="1" applyAlignment="1">
      <alignment/>
    </xf>
    <xf numFmtId="178" fontId="8" fillId="0" borderId="56" xfId="0" applyNumberFormat="1" applyFont="1" applyBorder="1" applyAlignment="1">
      <alignment/>
    </xf>
    <xf numFmtId="178" fontId="0" fillId="0" borderId="48" xfId="0" applyNumberFormat="1" applyBorder="1" applyAlignment="1">
      <alignment/>
    </xf>
    <xf numFmtId="178" fontId="8" fillId="35" borderId="14" xfId="0" applyNumberFormat="1" applyFont="1" applyFill="1" applyBorder="1" applyAlignment="1">
      <alignment/>
    </xf>
    <xf numFmtId="178" fontId="0" fillId="0" borderId="29" xfId="0" applyNumberFormat="1" applyBorder="1" applyAlignment="1">
      <alignment/>
    </xf>
    <xf numFmtId="0" fontId="0" fillId="0" borderId="48" xfId="0" applyBorder="1" applyAlignment="1">
      <alignment vertical="top"/>
    </xf>
    <xf numFmtId="178" fontId="0" fillId="0" borderId="57" xfId="0" applyNumberFormat="1" applyBorder="1" applyAlignment="1">
      <alignment/>
    </xf>
    <xf numFmtId="178" fontId="0" fillId="0" borderId="52" xfId="0" applyNumberFormat="1" applyBorder="1" applyAlignment="1">
      <alignment/>
    </xf>
    <xf numFmtId="0" fontId="0" fillId="0" borderId="25" xfId="0" applyBorder="1" applyAlignment="1">
      <alignment vertical="top"/>
    </xf>
    <xf numFmtId="0" fontId="1" fillId="36" borderId="12" xfId="0" applyFont="1" applyFill="1" applyBorder="1" applyAlignment="1">
      <alignment vertical="top" wrapText="1"/>
    </xf>
    <xf numFmtId="0" fontId="1" fillId="36" borderId="16" xfId="0" applyFont="1" applyFill="1" applyBorder="1" applyAlignment="1">
      <alignment vertical="top" wrapText="1"/>
    </xf>
    <xf numFmtId="0" fontId="1" fillId="36" borderId="13" xfId="0" applyFont="1" applyFill="1" applyBorder="1" applyAlignment="1">
      <alignment vertical="top" wrapText="1"/>
    </xf>
    <xf numFmtId="0" fontId="2" fillId="36" borderId="16" xfId="0" applyFont="1" applyFill="1" applyBorder="1" applyAlignment="1">
      <alignment vertical="top" wrapText="1"/>
    </xf>
    <xf numFmtId="176" fontId="2" fillId="36" borderId="12" xfId="0" applyNumberFormat="1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wrapText="1"/>
    </xf>
    <xf numFmtId="0" fontId="1" fillId="36" borderId="14" xfId="0" applyFont="1" applyFill="1" applyBorder="1" applyAlignment="1">
      <alignment/>
    </xf>
    <xf numFmtId="0" fontId="2" fillId="36" borderId="14" xfId="0" applyFont="1" applyFill="1" applyBorder="1" applyAlignment="1">
      <alignment wrapText="1"/>
    </xf>
    <xf numFmtId="181" fontId="0" fillId="0" borderId="14" xfId="0" applyNumberFormat="1" applyBorder="1" applyAlignment="1">
      <alignment/>
    </xf>
    <xf numFmtId="181" fontId="0" fillId="0" borderId="14" xfId="0" applyNumberFormat="1" applyFont="1" applyBorder="1" applyAlignment="1">
      <alignment/>
    </xf>
    <xf numFmtId="181" fontId="0" fillId="0" borderId="24" xfId="0" applyNumberFormat="1" applyFont="1" applyBorder="1" applyAlignment="1">
      <alignment/>
    </xf>
    <xf numFmtId="181" fontId="0" fillId="0" borderId="27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36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38" xfId="0" applyFont="1" applyBorder="1" applyAlignment="1">
      <alignment/>
    </xf>
    <xf numFmtId="178" fontId="8" fillId="0" borderId="58" xfId="0" applyNumberFormat="1" applyFont="1" applyBorder="1" applyAlignment="1">
      <alignment/>
    </xf>
    <xf numFmtId="178" fontId="8" fillId="0" borderId="59" xfId="0" applyNumberFormat="1" applyFont="1" applyBorder="1" applyAlignment="1">
      <alignment/>
    </xf>
    <xf numFmtId="178" fontId="0" fillId="0" borderId="60" xfId="0" applyNumberFormat="1" applyFont="1" applyBorder="1" applyAlignment="1">
      <alignment/>
    </xf>
    <xf numFmtId="181" fontId="0" fillId="0" borderId="43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61" xfId="0" applyNumberFormat="1" applyBorder="1" applyAlignment="1">
      <alignment/>
    </xf>
    <xf numFmtId="181" fontId="0" fillId="0" borderId="45" xfId="0" applyNumberFormat="1" applyBorder="1" applyAlignment="1">
      <alignment/>
    </xf>
    <xf numFmtId="176" fontId="0" fillId="0" borderId="24" xfId="0" applyNumberFormat="1" applyBorder="1" applyAlignment="1">
      <alignment/>
    </xf>
    <xf numFmtId="178" fontId="8" fillId="35" borderId="40" xfId="0" applyNumberFormat="1" applyFont="1" applyFill="1" applyBorder="1" applyAlignment="1">
      <alignment/>
    </xf>
    <xf numFmtId="0" fontId="0" fillId="0" borderId="10" xfId="0" applyFont="1" applyBorder="1" applyAlignment="1">
      <alignment vertical="top"/>
    </xf>
    <xf numFmtId="178" fontId="0" fillId="0" borderId="25" xfId="0" applyNumberFormat="1" applyFont="1" applyBorder="1" applyAlignment="1">
      <alignment/>
    </xf>
    <xf numFmtId="178" fontId="8" fillId="0" borderId="60" xfId="0" applyNumberFormat="1" applyFont="1" applyBorder="1" applyAlignment="1">
      <alignment/>
    </xf>
    <xf numFmtId="178" fontId="0" fillId="0" borderId="51" xfId="0" applyNumberFormat="1" applyBorder="1" applyAlignment="1">
      <alignment/>
    </xf>
    <xf numFmtId="178" fontId="8" fillId="0" borderId="61" xfId="0" applyNumberFormat="1" applyFont="1" applyBorder="1" applyAlignment="1">
      <alignment/>
    </xf>
    <xf numFmtId="178" fontId="8" fillId="35" borderId="15" xfId="0" applyNumberFormat="1" applyFont="1" applyFill="1" applyBorder="1" applyAlignment="1">
      <alignment/>
    </xf>
    <xf numFmtId="178" fontId="0" fillId="0" borderId="18" xfId="0" applyNumberFormat="1" applyBorder="1" applyAlignment="1">
      <alignment/>
    </xf>
    <xf numFmtId="178" fontId="8" fillId="0" borderId="62" xfId="0" applyNumberFormat="1" applyFont="1" applyBorder="1" applyAlignment="1">
      <alignment/>
    </xf>
    <xf numFmtId="178" fontId="0" fillId="0" borderId="42" xfId="0" applyNumberFormat="1" applyFon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42" xfId="0" applyNumberFormat="1" applyBorder="1" applyAlignment="1">
      <alignment/>
    </xf>
    <xf numFmtId="0" fontId="8" fillId="0" borderId="25" xfId="0" applyFont="1" applyBorder="1" applyAlignment="1">
      <alignment/>
    </xf>
    <xf numFmtId="178" fontId="0" fillId="0" borderId="17" xfId="0" applyNumberFormat="1" applyBorder="1" applyAlignment="1">
      <alignment/>
    </xf>
    <xf numFmtId="178" fontId="8" fillId="0" borderId="55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33" xfId="0" applyNumberForma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33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178" fontId="0" fillId="0" borderId="55" xfId="0" applyNumberFormat="1" applyFont="1" applyBorder="1" applyAlignment="1">
      <alignment/>
    </xf>
    <xf numFmtId="178" fontId="8" fillId="0" borderId="64" xfId="0" applyNumberFormat="1" applyFont="1" applyBorder="1" applyAlignment="1">
      <alignment/>
    </xf>
    <xf numFmtId="178" fontId="8" fillId="0" borderId="65" xfId="0" applyNumberFormat="1" applyFont="1" applyBorder="1" applyAlignment="1">
      <alignment/>
    </xf>
    <xf numFmtId="178" fontId="8" fillId="0" borderId="66" xfId="0" applyNumberFormat="1" applyFont="1" applyBorder="1" applyAlignment="1">
      <alignment/>
    </xf>
    <xf numFmtId="0" fontId="15" fillId="0" borderId="38" xfId="0" applyFont="1" applyBorder="1" applyAlignment="1">
      <alignment wrapText="1"/>
    </xf>
    <xf numFmtId="0" fontId="11" fillId="0" borderId="25" xfId="0" applyFont="1" applyBorder="1" applyAlignment="1">
      <alignment/>
    </xf>
    <xf numFmtId="0" fontId="8" fillId="0" borderId="57" xfId="0" applyFont="1" applyBorder="1" applyAlignment="1">
      <alignment/>
    </xf>
    <xf numFmtId="181" fontId="0" fillId="0" borderId="18" xfId="0" applyNumberFormat="1" applyBorder="1" applyAlignment="1">
      <alignment/>
    </xf>
    <xf numFmtId="178" fontId="0" fillId="0" borderId="63" xfId="0" applyNumberFormat="1" applyFont="1" applyBorder="1" applyAlignment="1">
      <alignment/>
    </xf>
    <xf numFmtId="178" fontId="11" fillId="0" borderId="14" xfId="0" applyNumberFormat="1" applyFont="1" applyBorder="1" applyAlignment="1">
      <alignment/>
    </xf>
    <xf numFmtId="0" fontId="0" fillId="0" borderId="0" xfId="0" applyBorder="1" applyAlignment="1">
      <alignment vertical="top"/>
    </xf>
    <xf numFmtId="178" fontId="11" fillId="0" borderId="24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44" xfId="0" applyBorder="1" applyAlignment="1">
      <alignment vertical="top"/>
    </xf>
    <xf numFmtId="0" fontId="0" fillId="0" borderId="26" xfId="0" applyBorder="1" applyAlignment="1">
      <alignment vertical="top"/>
    </xf>
    <xf numFmtId="178" fontId="8" fillId="0" borderId="63" xfId="0" applyNumberFormat="1" applyFont="1" applyBorder="1" applyAlignment="1">
      <alignment/>
    </xf>
    <xf numFmtId="0" fontId="11" fillId="0" borderId="50" xfId="0" applyFont="1" applyBorder="1" applyAlignment="1">
      <alignment/>
    </xf>
    <xf numFmtId="0" fontId="8" fillId="0" borderId="41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8" fillId="0" borderId="50" xfId="0" applyFont="1" applyBorder="1" applyAlignment="1">
      <alignment/>
    </xf>
    <xf numFmtId="0" fontId="8" fillId="0" borderId="67" xfId="0" applyFont="1" applyBorder="1" applyAlignment="1">
      <alignment/>
    </xf>
    <xf numFmtId="0" fontId="15" fillId="0" borderId="68" xfId="0" applyFont="1" applyBorder="1" applyAlignment="1">
      <alignment horizontal="left" vertical="center" wrapText="1"/>
    </xf>
    <xf numFmtId="181" fontId="8" fillId="0" borderId="18" xfId="0" applyNumberFormat="1" applyFont="1" applyBorder="1" applyAlignment="1">
      <alignment/>
    </xf>
    <xf numFmtId="181" fontId="8" fillId="0" borderId="14" xfId="0" applyNumberFormat="1" applyFont="1" applyBorder="1" applyAlignment="1">
      <alignment/>
    </xf>
    <xf numFmtId="181" fontId="8" fillId="35" borderId="36" xfId="0" applyNumberFormat="1" applyFont="1" applyFill="1" applyBorder="1" applyAlignment="1">
      <alignment/>
    </xf>
    <xf numFmtId="181" fontId="8" fillId="35" borderId="34" xfId="0" applyNumberFormat="1" applyFont="1" applyFill="1" applyBorder="1" applyAlignment="1">
      <alignment/>
    </xf>
    <xf numFmtId="181" fontId="8" fillId="0" borderId="36" xfId="0" applyNumberFormat="1" applyFont="1" applyBorder="1" applyAlignment="1">
      <alignment/>
    </xf>
    <xf numFmtId="181" fontId="8" fillId="0" borderId="34" xfId="0" applyNumberFormat="1" applyFont="1" applyBorder="1" applyAlignment="1">
      <alignment/>
    </xf>
    <xf numFmtId="181" fontId="8" fillId="0" borderId="35" xfId="0" applyNumberFormat="1" applyFont="1" applyBorder="1" applyAlignment="1">
      <alignment/>
    </xf>
    <xf numFmtId="181" fontId="8" fillId="0" borderId="43" xfId="0" applyNumberFormat="1" applyFont="1" applyBorder="1" applyAlignment="1">
      <alignment/>
    </xf>
    <xf numFmtId="0" fontId="8" fillId="0" borderId="54" xfId="0" applyFon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31" xfId="0" applyNumberFormat="1" applyBorder="1" applyAlignment="1">
      <alignment/>
    </xf>
    <xf numFmtId="178" fontId="8" fillId="0" borderId="69" xfId="0" applyNumberFormat="1" applyFont="1" applyBorder="1" applyAlignment="1">
      <alignment/>
    </xf>
    <xf numFmtId="178" fontId="8" fillId="0" borderId="70" xfId="0" applyNumberFormat="1" applyFont="1" applyBorder="1" applyAlignment="1">
      <alignment/>
    </xf>
    <xf numFmtId="0" fontId="15" fillId="0" borderId="71" xfId="0" applyFont="1" applyBorder="1" applyAlignment="1">
      <alignment wrapText="1"/>
    </xf>
    <xf numFmtId="181" fontId="8" fillId="0" borderId="42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50" xfId="0" applyFont="1" applyBorder="1" applyAlignment="1">
      <alignment wrapText="1"/>
    </xf>
    <xf numFmtId="181" fontId="11" fillId="0" borderId="18" xfId="0" applyNumberFormat="1" applyFont="1" applyBorder="1" applyAlignment="1">
      <alignment/>
    </xf>
    <xf numFmtId="181" fontId="11" fillId="0" borderId="14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8" fillId="34" borderId="50" xfId="0" applyFont="1" applyFill="1" applyBorder="1" applyAlignment="1">
      <alignment/>
    </xf>
    <xf numFmtId="0" fontId="8" fillId="0" borderId="22" xfId="0" applyFont="1" applyBorder="1" applyAlignment="1">
      <alignment wrapText="1"/>
    </xf>
    <xf numFmtId="0" fontId="16" fillId="0" borderId="50" xfId="0" applyNumberFormat="1" applyFont="1" applyBorder="1" applyAlignment="1">
      <alignment wrapText="1"/>
    </xf>
    <xf numFmtId="0" fontId="16" fillId="0" borderId="50" xfId="0" applyFont="1" applyBorder="1" applyAlignment="1">
      <alignment/>
    </xf>
    <xf numFmtId="178" fontId="11" fillId="0" borderId="26" xfId="0" applyNumberFormat="1" applyFont="1" applyBorder="1" applyAlignment="1">
      <alignment/>
    </xf>
    <xf numFmtId="178" fontId="8" fillId="0" borderId="57" xfId="0" applyNumberFormat="1" applyFont="1" applyBorder="1" applyAlignment="1">
      <alignment/>
    </xf>
    <xf numFmtId="181" fontId="8" fillId="0" borderId="44" xfId="0" applyNumberFormat="1" applyFont="1" applyBorder="1" applyAlignment="1">
      <alignment/>
    </xf>
    <xf numFmtId="181" fontId="0" fillId="34" borderId="14" xfId="0" applyNumberFormat="1" applyFill="1" applyBorder="1" applyAlignment="1">
      <alignment/>
    </xf>
    <xf numFmtId="181" fontId="8" fillId="0" borderId="40" xfId="0" applyNumberFormat="1" applyFont="1" applyBorder="1" applyAlignment="1">
      <alignment/>
    </xf>
    <xf numFmtId="181" fontId="8" fillId="0" borderId="45" xfId="0" applyNumberFormat="1" applyFont="1" applyBorder="1" applyAlignment="1">
      <alignment/>
    </xf>
    <xf numFmtId="181" fontId="8" fillId="0" borderId="24" xfId="0" applyNumberFormat="1" applyFont="1" applyBorder="1" applyAlignment="1">
      <alignment/>
    </xf>
    <xf numFmtId="181" fontId="8" fillId="0" borderId="52" xfId="0" applyNumberFormat="1" applyFont="1" applyBorder="1" applyAlignment="1">
      <alignment horizontal="right"/>
    </xf>
    <xf numFmtId="181" fontId="8" fillId="0" borderId="14" xfId="0" applyNumberFormat="1" applyFont="1" applyBorder="1" applyAlignment="1">
      <alignment horizontal="right"/>
    </xf>
    <xf numFmtId="178" fontId="8" fillId="0" borderId="29" xfId="0" applyNumberFormat="1" applyFont="1" applyBorder="1" applyAlignment="1">
      <alignment horizontal="right"/>
    </xf>
    <xf numFmtId="181" fontId="8" fillId="0" borderId="36" xfId="0" applyNumberFormat="1" applyFont="1" applyFill="1" applyBorder="1" applyAlignment="1">
      <alignment/>
    </xf>
    <xf numFmtId="181" fontId="8" fillId="0" borderId="34" xfId="0" applyNumberFormat="1" applyFont="1" applyBorder="1" applyAlignment="1">
      <alignment horizontal="right"/>
    </xf>
    <xf numFmtId="181" fontId="8" fillId="0" borderId="37" xfId="0" applyNumberFormat="1" applyFont="1" applyBorder="1" applyAlignment="1">
      <alignment horizontal="right"/>
    </xf>
    <xf numFmtId="181" fontId="8" fillId="0" borderId="62" xfId="0" applyNumberFormat="1" applyFont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0" xfId="0" applyFont="1" applyBorder="1" applyAlignment="1">
      <alignment wrapText="1"/>
    </xf>
    <xf numFmtId="0" fontId="8" fillId="0" borderId="50" xfId="0" applyFont="1" applyBorder="1" applyAlignment="1">
      <alignment/>
    </xf>
    <xf numFmtId="0" fontId="0" fillId="0" borderId="50" xfId="0" applyFont="1" applyFill="1" applyBorder="1" applyAlignment="1">
      <alignment wrapText="1"/>
    </xf>
    <xf numFmtId="0" fontId="8" fillId="0" borderId="54" xfId="0" applyFont="1" applyBorder="1" applyAlignment="1">
      <alignment/>
    </xf>
    <xf numFmtId="0" fontId="8" fillId="0" borderId="50" xfId="0" applyFont="1" applyBorder="1" applyAlignment="1">
      <alignment horizontal="left" vertical="center" wrapText="1"/>
    </xf>
    <xf numFmtId="0" fontId="8" fillId="34" borderId="54" xfId="0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36" borderId="10" xfId="0" applyFont="1" applyFill="1" applyBorder="1" applyAlignment="1">
      <alignment vertical="top" wrapText="1"/>
    </xf>
    <xf numFmtId="176" fontId="1" fillId="36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vertical="top" wrapText="1"/>
    </xf>
    <xf numFmtId="0" fontId="0" fillId="0" borderId="56" xfId="0" applyBorder="1" applyAlignment="1">
      <alignment/>
    </xf>
    <xf numFmtId="0" fontId="0" fillId="0" borderId="6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4" xfId="0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81" fontId="8" fillId="0" borderId="26" xfId="0" applyNumberFormat="1" applyFont="1" applyFill="1" applyBorder="1" applyAlignment="1">
      <alignment/>
    </xf>
    <xf numFmtId="181" fontId="8" fillId="0" borderId="27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ont="1" applyFill="1" applyBorder="1" applyAlignment="1">
      <alignment/>
    </xf>
    <xf numFmtId="181" fontId="0" fillId="0" borderId="26" xfId="0" applyNumberFormat="1" applyFill="1" applyBorder="1" applyAlignment="1">
      <alignment/>
    </xf>
    <xf numFmtId="178" fontId="0" fillId="35" borderId="27" xfId="0" applyNumberFormat="1" applyFill="1" applyBorder="1" applyAlignment="1">
      <alignment/>
    </xf>
    <xf numFmtId="0" fontId="0" fillId="0" borderId="14" xfId="0" applyFill="1" applyBorder="1" applyAlignment="1">
      <alignment/>
    </xf>
    <xf numFmtId="181" fontId="0" fillId="35" borderId="27" xfId="0" applyNumberFormat="1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78" fontId="0" fillId="35" borderId="27" xfId="0" applyNumberFormat="1" applyFont="1" applyFill="1" applyBorder="1" applyAlignment="1">
      <alignment/>
    </xf>
    <xf numFmtId="0" fontId="0" fillId="0" borderId="43" xfId="0" applyFill="1" applyBorder="1" applyAlignment="1">
      <alignment/>
    </xf>
    <xf numFmtId="181" fontId="0" fillId="35" borderId="46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81" fontId="0" fillId="0" borderId="27" xfId="0" applyNumberFormat="1" applyFont="1" applyFill="1" applyBorder="1" applyAlignment="1">
      <alignment/>
    </xf>
    <xf numFmtId="181" fontId="0" fillId="0" borderId="46" xfId="0" applyNumberFormat="1" applyFont="1" applyFill="1" applyBorder="1" applyAlignment="1">
      <alignment/>
    </xf>
    <xf numFmtId="181" fontId="0" fillId="35" borderId="27" xfId="0" applyNumberFormat="1" applyFill="1" applyBorder="1" applyAlignment="1">
      <alignment/>
    </xf>
    <xf numFmtId="0" fontId="0" fillId="0" borderId="33" xfId="0" applyBorder="1" applyAlignment="1">
      <alignment/>
    </xf>
    <xf numFmtId="0" fontId="17" fillId="0" borderId="40" xfId="0" applyFont="1" applyBorder="1" applyAlignment="1">
      <alignment/>
    </xf>
    <xf numFmtId="0" fontId="17" fillId="0" borderId="34" xfId="0" applyFont="1" applyBorder="1" applyAlignment="1">
      <alignment/>
    </xf>
    <xf numFmtId="1" fontId="17" fillId="0" borderId="34" xfId="0" applyNumberFormat="1" applyFont="1" applyBorder="1" applyAlignment="1">
      <alignment/>
    </xf>
    <xf numFmtId="1" fontId="17" fillId="0" borderId="37" xfId="0" applyNumberFormat="1" applyFont="1" applyBorder="1" applyAlignment="1">
      <alignment/>
    </xf>
    <xf numFmtId="0" fontId="0" fillId="0" borderId="19" xfId="0" applyFont="1" applyFill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22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0" fillId="0" borderId="12" xfId="0" applyBorder="1" applyAlignment="1">
      <alignment/>
    </xf>
    <xf numFmtId="0" fontId="1" fillId="0" borderId="68" xfId="0" applyFont="1" applyBorder="1" applyAlignment="1">
      <alignment vertical="top" wrapText="1"/>
    </xf>
    <xf numFmtId="0" fontId="0" fillId="0" borderId="72" xfId="0" applyBorder="1" applyAlignment="1">
      <alignment/>
    </xf>
    <xf numFmtId="0" fontId="0" fillId="0" borderId="71" xfId="0" applyBorder="1" applyAlignment="1">
      <alignment/>
    </xf>
    <xf numFmtId="0" fontId="2" fillId="0" borderId="26" xfId="0" applyFont="1" applyBorder="1" applyAlignment="1">
      <alignment vertical="top" wrapText="1"/>
    </xf>
    <xf numFmtId="0" fontId="0" fillId="0" borderId="18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48" applyFont="1" applyBorder="1" applyAlignment="1">
      <alignment horizontal="center" vertical="center" wrapText="1"/>
      <protection/>
    </xf>
    <xf numFmtId="0" fontId="0" fillId="0" borderId="19" xfId="48" applyFont="1" applyBorder="1" applyAlignment="1">
      <alignment horizontal="center" vertical="center" wrapText="1"/>
      <protection/>
    </xf>
    <xf numFmtId="0" fontId="0" fillId="0" borderId="12" xfId="48" applyFont="1" applyBorder="1" applyAlignment="1">
      <alignment horizontal="center" vertical="center" wrapText="1"/>
      <protection/>
    </xf>
    <xf numFmtId="0" fontId="8" fillId="0" borderId="73" xfId="48" applyFont="1" applyBorder="1" applyAlignment="1">
      <alignment horizontal="center" vertical="center" wrapText="1"/>
      <protection/>
    </xf>
    <xf numFmtId="0" fontId="8" fillId="0" borderId="74" xfId="48" applyFont="1" applyBorder="1" applyAlignment="1">
      <alignment horizontal="center" vertical="center" wrapText="1"/>
      <protection/>
    </xf>
    <xf numFmtId="0" fontId="8" fillId="0" borderId="75" xfId="48" applyFont="1" applyBorder="1" applyAlignment="1">
      <alignment horizontal="center" vertical="center" wrapText="1"/>
      <protection/>
    </xf>
    <xf numFmtId="0" fontId="0" fillId="0" borderId="76" xfId="48" applyFont="1" applyBorder="1" applyAlignment="1">
      <alignment horizontal="center" vertical="center" wrapText="1"/>
      <protection/>
    </xf>
    <xf numFmtId="0" fontId="0" fillId="0" borderId="77" xfId="48" applyFont="1" applyBorder="1" applyAlignment="1">
      <alignment horizontal="center" vertical="center" wrapText="1"/>
      <protection/>
    </xf>
    <xf numFmtId="0" fontId="0" fillId="0" borderId="78" xfId="48" applyFont="1" applyBorder="1" applyAlignment="1">
      <alignment horizontal="center" vertical="center" wrapText="1"/>
      <protection/>
    </xf>
    <xf numFmtId="0" fontId="0" fillId="0" borderId="79" xfId="48" applyFont="1" applyBorder="1" applyAlignment="1">
      <alignment horizontal="center" vertical="center" wrapText="1"/>
      <protection/>
    </xf>
    <xf numFmtId="0" fontId="0" fillId="0" borderId="80" xfId="48" applyFont="1" applyBorder="1" applyAlignment="1">
      <alignment horizontal="center" vertical="center" wrapText="1"/>
      <protection/>
    </xf>
    <xf numFmtId="0" fontId="0" fillId="0" borderId="81" xfId="48" applyFont="1" applyBorder="1" applyAlignment="1">
      <alignment horizontal="center" vertical="center" wrapText="1"/>
      <protection/>
    </xf>
    <xf numFmtId="0" fontId="0" fillId="0" borderId="82" xfId="48" applyFont="1" applyBorder="1" applyAlignment="1">
      <alignment horizontal="center" vertical="center" wrapText="1"/>
      <protection/>
    </xf>
    <xf numFmtId="0" fontId="0" fillId="0" borderId="83" xfId="48" applyFont="1" applyBorder="1" applyAlignment="1">
      <alignment horizontal="center" vertical="center" wrapText="1"/>
      <protection/>
    </xf>
    <xf numFmtId="0" fontId="0" fillId="0" borderId="84" xfId="48" applyFont="1" applyBorder="1" applyAlignment="1">
      <alignment horizontal="center" vertical="center" wrapText="1"/>
      <protection/>
    </xf>
    <xf numFmtId="0" fontId="0" fillId="0" borderId="85" xfId="48" applyFont="1" applyBorder="1" applyAlignment="1">
      <alignment horizontal="center" vertical="center" wrapText="1"/>
      <protection/>
    </xf>
    <xf numFmtId="0" fontId="0" fillId="0" borderId="86" xfId="48" applyFont="1" applyBorder="1" applyAlignment="1">
      <alignment horizontal="center" vertical="center" wrapText="1"/>
      <protection/>
    </xf>
    <xf numFmtId="0" fontId="8" fillId="0" borderId="87" xfId="48" applyFont="1" applyBorder="1" applyAlignment="1">
      <alignment horizontal="center" vertical="center" wrapText="1"/>
      <protection/>
    </xf>
    <xf numFmtId="0" fontId="8" fillId="0" borderId="88" xfId="48" applyFont="1" applyBorder="1" applyAlignment="1">
      <alignment horizontal="center" vertical="center" wrapText="1"/>
      <protection/>
    </xf>
    <xf numFmtId="0" fontId="8" fillId="0" borderId="89" xfId="48" applyFont="1" applyBorder="1" applyAlignment="1">
      <alignment horizontal="center" vertical="center" wrapText="1"/>
      <protection/>
    </xf>
    <xf numFmtId="0" fontId="0" fillId="0" borderId="90" xfId="48" applyFont="1" applyBorder="1" applyAlignment="1">
      <alignment horizontal="center" vertical="center" wrapText="1"/>
      <protection/>
    </xf>
    <xf numFmtId="0" fontId="0" fillId="0" borderId="91" xfId="48" applyFont="1" applyBorder="1" applyAlignment="1">
      <alignment horizontal="center" vertical="center" wrapText="1"/>
      <protection/>
    </xf>
    <xf numFmtId="0" fontId="0" fillId="0" borderId="68" xfId="0" applyBorder="1" applyAlignment="1">
      <alignment/>
    </xf>
    <xf numFmtId="0" fontId="0" fillId="0" borderId="92" xfId="48" applyFont="1" applyBorder="1" applyAlignment="1">
      <alignment horizontal="center" vertical="center" wrapText="1"/>
      <protection/>
    </xf>
    <xf numFmtId="0" fontId="0" fillId="0" borderId="93" xfId="48" applyFont="1" applyBorder="1" applyAlignment="1">
      <alignment horizontal="center" vertical="center" wrapText="1"/>
      <protection/>
    </xf>
    <xf numFmtId="0" fontId="0" fillId="0" borderId="94" xfId="48" applyFont="1" applyBorder="1" applyAlignment="1">
      <alignment horizontal="center" vertical="center" wrapText="1"/>
      <protection/>
    </xf>
    <xf numFmtId="0" fontId="8" fillId="0" borderId="95" xfId="48" applyFont="1" applyBorder="1" applyAlignment="1">
      <alignment horizontal="center" vertical="center" wrapText="1"/>
      <protection/>
    </xf>
    <xf numFmtId="0" fontId="8" fillId="0" borderId="80" xfId="48" applyFont="1" applyBorder="1" applyAlignment="1">
      <alignment horizontal="center" vertical="center" wrapText="1"/>
      <protection/>
    </xf>
    <xf numFmtId="0" fontId="8" fillId="0" borderId="96" xfId="48" applyFont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49.140625" style="0" customWidth="1"/>
    <col min="4" max="4" width="17.421875" style="0" customWidth="1"/>
    <col min="6" max="6" width="10.57421875" style="0" bestFit="1" customWidth="1"/>
  </cols>
  <sheetData>
    <row r="1" ht="15.75">
      <c r="A1" s="2" t="s">
        <v>0</v>
      </c>
    </row>
    <row r="2" ht="15.75">
      <c r="C2" s="1" t="s">
        <v>155</v>
      </c>
    </row>
    <row r="3" ht="15.75">
      <c r="A3" s="1" t="s">
        <v>1</v>
      </c>
    </row>
    <row r="4" spans="1:3" ht="15.75">
      <c r="A4" s="1"/>
      <c r="C4" s="1" t="s">
        <v>232</v>
      </c>
    </row>
    <row r="5" spans="1:3" ht="15.75">
      <c r="A5" s="1"/>
      <c r="C5" s="1" t="s">
        <v>241</v>
      </c>
    </row>
    <row r="6" spans="1:3" ht="15.75">
      <c r="A6" s="1"/>
      <c r="C6" s="1" t="s">
        <v>233</v>
      </c>
    </row>
    <row r="7" ht="15.75">
      <c r="A7" s="1"/>
    </row>
    <row r="8" spans="1:4" ht="15.75">
      <c r="A8" s="307" t="s">
        <v>156</v>
      </c>
      <c r="B8" s="308"/>
      <c r="C8" s="308"/>
      <c r="D8" s="308"/>
    </row>
    <row r="9" ht="15.75">
      <c r="A9" s="3" t="s">
        <v>2</v>
      </c>
    </row>
    <row r="10" spans="1:4" ht="16.5" thickBot="1">
      <c r="A10" s="3"/>
      <c r="D10" s="29" t="s">
        <v>242</v>
      </c>
    </row>
    <row r="11" spans="1:4" ht="26.25" thickBot="1">
      <c r="A11" s="4" t="s">
        <v>3</v>
      </c>
      <c r="B11" s="5" t="s">
        <v>4</v>
      </c>
      <c r="C11" s="19" t="s">
        <v>5</v>
      </c>
      <c r="D11" s="31" t="s">
        <v>6</v>
      </c>
    </row>
    <row r="12" spans="1:4" ht="13.5" thickBot="1">
      <c r="A12" s="6">
        <v>1</v>
      </c>
      <c r="B12" s="7">
        <v>2</v>
      </c>
      <c r="C12" s="20">
        <v>3</v>
      </c>
      <c r="D12" s="32">
        <v>4</v>
      </c>
    </row>
    <row r="13" spans="1:4" ht="16.5" thickBot="1">
      <c r="A13" s="8" t="s">
        <v>7</v>
      </c>
      <c r="B13" s="9" t="s">
        <v>8</v>
      </c>
      <c r="C13" s="21" t="s">
        <v>163</v>
      </c>
      <c r="D13" s="33">
        <f>D14+D16+D20</f>
        <v>13306</v>
      </c>
    </row>
    <row r="14" spans="1:4" ht="16.5" thickBot="1">
      <c r="A14" s="8" t="s">
        <v>9</v>
      </c>
      <c r="B14" s="10" t="s">
        <v>127</v>
      </c>
      <c r="C14" s="21" t="s">
        <v>10</v>
      </c>
      <c r="D14" s="33">
        <f>D15</f>
        <v>12550</v>
      </c>
    </row>
    <row r="15" spans="1:4" ht="16.5" thickBot="1">
      <c r="A15" s="8" t="s">
        <v>11</v>
      </c>
      <c r="B15" s="9" t="s">
        <v>12</v>
      </c>
      <c r="C15" s="22" t="s">
        <v>157</v>
      </c>
      <c r="D15" s="33">
        <v>12550</v>
      </c>
    </row>
    <row r="16" spans="1:4" ht="16.5" thickBot="1">
      <c r="A16" s="8" t="s">
        <v>13</v>
      </c>
      <c r="B16" s="9" t="s">
        <v>17</v>
      </c>
      <c r="C16" s="21" t="s">
        <v>276</v>
      </c>
      <c r="D16" s="33">
        <f>D17+D18+D19</f>
        <v>669</v>
      </c>
    </row>
    <row r="17" spans="1:4" ht="16.5" thickBot="1">
      <c r="A17" s="8" t="s">
        <v>14</v>
      </c>
      <c r="B17" s="9" t="s">
        <v>19</v>
      </c>
      <c r="C17" s="22" t="s">
        <v>20</v>
      </c>
      <c r="D17" s="34">
        <v>460</v>
      </c>
    </row>
    <row r="18" spans="1:4" ht="16.5" thickBot="1">
      <c r="A18" s="8" t="s">
        <v>15</v>
      </c>
      <c r="B18" s="9" t="s">
        <v>22</v>
      </c>
      <c r="C18" s="22" t="s">
        <v>23</v>
      </c>
      <c r="D18" s="34">
        <v>9</v>
      </c>
    </row>
    <row r="19" spans="1:4" ht="16.5" thickBot="1">
      <c r="A19" s="8" t="s">
        <v>16</v>
      </c>
      <c r="B19" s="9" t="s">
        <v>25</v>
      </c>
      <c r="C19" s="22" t="s">
        <v>26</v>
      </c>
      <c r="D19" s="34">
        <v>200</v>
      </c>
    </row>
    <row r="20" spans="1:4" ht="16.5" thickBot="1">
      <c r="A20" s="8" t="s">
        <v>18</v>
      </c>
      <c r="B20" s="9" t="s">
        <v>28</v>
      </c>
      <c r="C20" s="21" t="s">
        <v>277</v>
      </c>
      <c r="D20" s="33">
        <f>D21+D22</f>
        <v>87</v>
      </c>
    </row>
    <row r="21" spans="1:4" ht="16.5" thickBot="1">
      <c r="A21" s="8" t="s">
        <v>21</v>
      </c>
      <c r="B21" s="9" t="s">
        <v>30</v>
      </c>
      <c r="C21" s="22" t="s">
        <v>31</v>
      </c>
      <c r="D21" s="34">
        <v>55</v>
      </c>
    </row>
    <row r="22" spans="1:4" ht="16.5" thickBot="1">
      <c r="A22" s="8" t="s">
        <v>24</v>
      </c>
      <c r="B22" s="9" t="s">
        <v>33</v>
      </c>
      <c r="C22" s="22" t="s">
        <v>278</v>
      </c>
      <c r="D22" s="34">
        <f>D23+D24</f>
        <v>32</v>
      </c>
    </row>
    <row r="23" spans="1:4" ht="16.5" thickBot="1">
      <c r="A23" s="8" t="s">
        <v>27</v>
      </c>
      <c r="B23" s="9" t="s">
        <v>35</v>
      </c>
      <c r="C23" s="22" t="s">
        <v>36</v>
      </c>
      <c r="D23" s="34">
        <v>31</v>
      </c>
    </row>
    <row r="24" spans="1:4" ht="16.5" thickBot="1">
      <c r="A24" s="8" t="s">
        <v>29</v>
      </c>
      <c r="B24" s="9" t="s">
        <v>38</v>
      </c>
      <c r="C24" s="22" t="s">
        <v>39</v>
      </c>
      <c r="D24" s="34">
        <v>1</v>
      </c>
    </row>
    <row r="25" spans="1:4" ht="16.5" thickBot="1">
      <c r="A25" s="8" t="s">
        <v>32</v>
      </c>
      <c r="B25" s="9" t="s">
        <v>41</v>
      </c>
      <c r="C25" s="21" t="s">
        <v>279</v>
      </c>
      <c r="D25" s="38">
        <f>D27+D36+D37+D26+D38</f>
        <v>13642.92467</v>
      </c>
    </row>
    <row r="26" spans="1:4" ht="16.5" thickBot="1">
      <c r="A26" s="8" t="s">
        <v>34</v>
      </c>
      <c r="B26" s="9" t="s">
        <v>222</v>
      </c>
      <c r="C26" s="21" t="s">
        <v>223</v>
      </c>
      <c r="D26" s="38">
        <v>11.55967</v>
      </c>
    </row>
    <row r="27" spans="1:4" ht="32.25" thickBot="1">
      <c r="A27" s="8" t="s">
        <v>37</v>
      </c>
      <c r="B27" s="9" t="s">
        <v>43</v>
      </c>
      <c r="C27" s="21" t="s">
        <v>215</v>
      </c>
      <c r="D27" s="38">
        <f>D28+D29+D30+D31+D32+D33+D34+D35</f>
        <v>10653.775</v>
      </c>
    </row>
    <row r="28" spans="1:5" ht="16.5" thickBot="1">
      <c r="A28" s="263" t="s">
        <v>40</v>
      </c>
      <c r="B28" s="264" t="s">
        <v>45</v>
      </c>
      <c r="C28" s="265" t="s">
        <v>46</v>
      </c>
      <c r="D28" s="37">
        <v>2415.4</v>
      </c>
      <c r="E28" s="24"/>
    </row>
    <row r="29" spans="1:4" ht="16.5" thickBot="1">
      <c r="A29" s="8" t="s">
        <v>42</v>
      </c>
      <c r="B29" s="9" t="s">
        <v>48</v>
      </c>
      <c r="C29" s="25" t="s">
        <v>102</v>
      </c>
      <c r="D29" s="56">
        <v>6120.4</v>
      </c>
    </row>
    <row r="30" spans="1:5" ht="32.25" thickBot="1">
      <c r="A30" s="263" t="s">
        <v>44</v>
      </c>
      <c r="B30" s="265" t="s">
        <v>50</v>
      </c>
      <c r="C30" s="266" t="s">
        <v>134</v>
      </c>
      <c r="D30" s="30">
        <v>130.7</v>
      </c>
      <c r="E30" s="24"/>
    </row>
    <row r="31" spans="1:4" ht="48" thickBot="1">
      <c r="A31" s="8" t="s">
        <v>47</v>
      </c>
      <c r="B31" s="25" t="s">
        <v>137</v>
      </c>
      <c r="C31" s="28" t="s">
        <v>136</v>
      </c>
      <c r="D31" s="30">
        <v>0.5</v>
      </c>
    </row>
    <row r="32" spans="1:4" ht="32.25" thickBot="1">
      <c r="A32" s="8" t="s">
        <v>49</v>
      </c>
      <c r="B32" s="27" t="s">
        <v>213</v>
      </c>
      <c r="C32" s="17" t="s">
        <v>212</v>
      </c>
      <c r="D32" s="59">
        <v>156.5</v>
      </c>
    </row>
    <row r="33" spans="1:4" ht="32.25" thickBot="1">
      <c r="A33" s="8" t="s">
        <v>114</v>
      </c>
      <c r="B33" s="22" t="s">
        <v>214</v>
      </c>
      <c r="C33" s="26" t="s">
        <v>164</v>
      </c>
      <c r="D33" s="59">
        <v>69.3</v>
      </c>
    </row>
    <row r="34" spans="1:5" ht="16.5" thickBot="1">
      <c r="A34" s="263" t="s">
        <v>53</v>
      </c>
      <c r="B34" s="265" t="s">
        <v>216</v>
      </c>
      <c r="C34" s="266" t="s">
        <v>219</v>
      </c>
      <c r="D34" s="59">
        <v>1631.6</v>
      </c>
      <c r="E34" s="24"/>
    </row>
    <row r="35" spans="1:4" ht="16.5" thickBot="1">
      <c r="A35" s="263" t="s">
        <v>56</v>
      </c>
      <c r="B35" s="265" t="s">
        <v>218</v>
      </c>
      <c r="C35" s="266" t="s">
        <v>217</v>
      </c>
      <c r="D35" s="59">
        <v>129.375</v>
      </c>
    </row>
    <row r="36" spans="1:5" ht="16.5" thickBot="1">
      <c r="A36" s="145" t="s">
        <v>58</v>
      </c>
      <c r="B36" s="147" t="s">
        <v>54</v>
      </c>
      <c r="C36" s="267" t="s">
        <v>55</v>
      </c>
      <c r="D36" s="268">
        <v>2305</v>
      </c>
      <c r="E36">
        <v>51</v>
      </c>
    </row>
    <row r="37" spans="1:4" ht="16.5" thickBot="1">
      <c r="A37" s="8" t="s">
        <v>60</v>
      </c>
      <c r="B37" s="9" t="s">
        <v>51</v>
      </c>
      <c r="C37" s="22" t="s">
        <v>52</v>
      </c>
      <c r="D37" s="34">
        <v>654</v>
      </c>
    </row>
    <row r="38" spans="1:5" ht="16.5" thickBot="1">
      <c r="A38" s="263" t="s">
        <v>63</v>
      </c>
      <c r="B38" s="264" t="s">
        <v>280</v>
      </c>
      <c r="C38" s="265" t="s">
        <v>281</v>
      </c>
      <c r="D38" s="269">
        <v>18.59</v>
      </c>
      <c r="E38" s="24"/>
    </row>
    <row r="39" spans="1:4" ht="16.5" thickBot="1">
      <c r="A39" s="8" t="s">
        <v>66</v>
      </c>
      <c r="B39" s="9" t="s">
        <v>57</v>
      </c>
      <c r="C39" s="21" t="s">
        <v>282</v>
      </c>
      <c r="D39" s="39">
        <f>D40+D44+D45+D46+D47</f>
        <v>1435.8609999999999</v>
      </c>
    </row>
    <row r="40" spans="1:4" ht="16.5" thickBot="1">
      <c r="A40" s="8" t="s">
        <v>69</v>
      </c>
      <c r="B40" s="9" t="s">
        <v>59</v>
      </c>
      <c r="C40" s="21" t="s">
        <v>283</v>
      </c>
      <c r="D40" s="33">
        <f>D41+D42+D43</f>
        <v>195.8</v>
      </c>
    </row>
    <row r="41" spans="1:4" ht="32.25" thickBot="1">
      <c r="A41" s="8" t="s">
        <v>70</v>
      </c>
      <c r="B41" s="9" t="s">
        <v>61</v>
      </c>
      <c r="C41" s="22" t="s">
        <v>62</v>
      </c>
      <c r="D41" s="34">
        <v>70</v>
      </c>
    </row>
    <row r="42" spans="1:5" ht="16.5" thickBot="1">
      <c r="A42" s="145" t="s">
        <v>71</v>
      </c>
      <c r="B42" s="147" t="s">
        <v>139</v>
      </c>
      <c r="C42" s="146" t="s">
        <v>140</v>
      </c>
      <c r="D42" s="268">
        <v>50.8</v>
      </c>
      <c r="E42">
        <v>30.8</v>
      </c>
    </row>
    <row r="43" spans="1:4" ht="32.25" thickBot="1">
      <c r="A43" s="8" t="s">
        <v>72</v>
      </c>
      <c r="B43" s="9" t="s">
        <v>64</v>
      </c>
      <c r="C43" s="22" t="s">
        <v>65</v>
      </c>
      <c r="D43" s="34">
        <v>75</v>
      </c>
    </row>
    <row r="44" spans="1:5" ht="16.5" thickBot="1">
      <c r="A44" s="145" t="s">
        <v>116</v>
      </c>
      <c r="B44" s="147" t="s">
        <v>67</v>
      </c>
      <c r="C44" s="148" t="s">
        <v>68</v>
      </c>
      <c r="D44" s="270">
        <v>1043.761</v>
      </c>
      <c r="E44">
        <v>11.3</v>
      </c>
    </row>
    <row r="45" spans="1:5" ht="16.5" thickBot="1">
      <c r="A45" s="145" t="s">
        <v>243</v>
      </c>
      <c r="B45" s="147" t="s">
        <v>284</v>
      </c>
      <c r="C45" s="148" t="s">
        <v>285</v>
      </c>
      <c r="D45" s="270">
        <v>10</v>
      </c>
      <c r="E45">
        <v>10</v>
      </c>
    </row>
    <row r="46" spans="1:5" ht="32.25" thickBot="1">
      <c r="A46" s="145" t="s">
        <v>244</v>
      </c>
      <c r="B46" s="147" t="s">
        <v>141</v>
      </c>
      <c r="C46" s="148" t="s">
        <v>142</v>
      </c>
      <c r="D46" s="149">
        <v>12.5</v>
      </c>
      <c r="E46">
        <v>7.5</v>
      </c>
    </row>
    <row r="47" spans="1:5" ht="16.5" thickBot="1">
      <c r="A47" s="145" t="s">
        <v>245</v>
      </c>
      <c r="B47" s="147" t="s">
        <v>143</v>
      </c>
      <c r="C47" s="148" t="s">
        <v>144</v>
      </c>
      <c r="D47" s="149">
        <v>173.8</v>
      </c>
      <c r="E47">
        <v>63.8</v>
      </c>
    </row>
    <row r="48" spans="1:4" ht="32.25" thickBot="1">
      <c r="A48" s="8" t="s">
        <v>286</v>
      </c>
      <c r="B48" s="9"/>
      <c r="C48" s="21" t="s">
        <v>287</v>
      </c>
      <c r="D48" s="39">
        <f>D13+D25+D39</f>
        <v>28384.78567</v>
      </c>
    </row>
    <row r="49" spans="1:4" ht="16.5" thickBot="1">
      <c r="A49" s="309" t="s">
        <v>288</v>
      </c>
      <c r="B49" s="312"/>
      <c r="C49" s="55" t="s">
        <v>160</v>
      </c>
      <c r="D49" s="62">
        <v>663.25</v>
      </c>
    </row>
    <row r="50" spans="1:4" ht="15.75">
      <c r="A50" s="310"/>
      <c r="B50" s="313"/>
      <c r="C50" s="54" t="s">
        <v>161</v>
      </c>
      <c r="D50" s="63">
        <v>107.551</v>
      </c>
    </row>
    <row r="51" spans="1:4" ht="31.5">
      <c r="A51" s="310"/>
      <c r="B51" s="313"/>
      <c r="C51" s="54" t="s">
        <v>162</v>
      </c>
      <c r="D51" s="60">
        <v>100.524</v>
      </c>
    </row>
    <row r="52" spans="1:4" ht="13.5" thickBot="1">
      <c r="A52" s="311"/>
      <c r="B52" s="314"/>
      <c r="C52" s="58" t="s">
        <v>165</v>
      </c>
      <c r="D52" s="61">
        <v>455.175</v>
      </c>
    </row>
    <row r="53" ht="12.75">
      <c r="E53">
        <f>SUM(E36:E47)</f>
        <v>174.39999999999998</v>
      </c>
    </row>
  </sheetData>
  <sheetProtection/>
  <mergeCells count="3">
    <mergeCell ref="A8:D8"/>
    <mergeCell ref="A49:A52"/>
    <mergeCell ref="B49:B52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E59"/>
  <sheetViews>
    <sheetView workbookViewId="0" topLeftCell="A1">
      <selection activeCell="D65" sqref="D65"/>
    </sheetView>
  </sheetViews>
  <sheetFormatPr defaultColWidth="9.140625" defaultRowHeight="12.75"/>
  <cols>
    <col min="1" max="1" width="5.8515625" style="0" customWidth="1"/>
    <col min="2" max="2" width="72.57421875" style="0" customWidth="1"/>
    <col min="3" max="3" width="11.00390625" style="0" customWidth="1"/>
  </cols>
  <sheetData>
    <row r="2" ht="15.75">
      <c r="B2" s="2" t="s">
        <v>73</v>
      </c>
    </row>
    <row r="3" spans="2:3" ht="15.75">
      <c r="B3" s="1" t="s">
        <v>234</v>
      </c>
      <c r="C3" s="1"/>
    </row>
    <row r="4" ht="15.75">
      <c r="B4" s="1" t="s">
        <v>74</v>
      </c>
    </row>
    <row r="5" ht="15.75">
      <c r="B5" s="1" t="s">
        <v>239</v>
      </c>
    </row>
    <row r="6" ht="15.75">
      <c r="B6" s="1" t="s">
        <v>240</v>
      </c>
    </row>
    <row r="7" ht="15.75">
      <c r="B7" s="1" t="s">
        <v>235</v>
      </c>
    </row>
    <row r="8" ht="31.5">
      <c r="B8" s="53" t="s">
        <v>159</v>
      </c>
    </row>
    <row r="9" ht="15.75">
      <c r="B9" s="1" t="s">
        <v>152</v>
      </c>
    </row>
    <row r="10" spans="1:3" ht="15.75">
      <c r="A10" s="18" t="s">
        <v>3</v>
      </c>
      <c r="B10" s="36" t="s">
        <v>151</v>
      </c>
      <c r="C10" s="18" t="s">
        <v>150</v>
      </c>
    </row>
    <row r="11" spans="1:3" ht="20.25" customHeight="1">
      <c r="A11" s="15" t="s">
        <v>7</v>
      </c>
      <c r="B11" s="315" t="s">
        <v>130</v>
      </c>
      <c r="C11" s="316"/>
    </row>
    <row r="12" spans="1:3" ht="19.5" customHeight="1">
      <c r="A12" s="15" t="s">
        <v>9</v>
      </c>
      <c r="B12" s="41" t="s">
        <v>75</v>
      </c>
      <c r="C12" s="41">
        <f>C13+C14+C15+C16</f>
        <v>48.5</v>
      </c>
    </row>
    <row r="13" spans="1:3" ht="18" customHeight="1">
      <c r="A13" s="15" t="s">
        <v>11</v>
      </c>
      <c r="B13" s="16" t="s">
        <v>76</v>
      </c>
      <c r="C13" s="36">
        <v>26.4</v>
      </c>
    </row>
    <row r="14" spans="1:3" ht="14.25" customHeight="1">
      <c r="A14" s="15" t="s">
        <v>13</v>
      </c>
      <c r="B14" s="17" t="s">
        <v>77</v>
      </c>
      <c r="C14" s="36">
        <v>11.8</v>
      </c>
    </row>
    <row r="15" spans="1:3" ht="14.25" customHeight="1">
      <c r="A15" s="15" t="s">
        <v>14</v>
      </c>
      <c r="B15" s="17" t="s">
        <v>79</v>
      </c>
      <c r="C15" s="36">
        <v>0.5</v>
      </c>
    </row>
    <row r="16" spans="1:3" ht="14.25" customHeight="1">
      <c r="A16" s="15" t="s">
        <v>15</v>
      </c>
      <c r="B16" s="17" t="s">
        <v>80</v>
      </c>
      <c r="C16" s="36">
        <v>9.8</v>
      </c>
    </row>
    <row r="17" spans="1:5" ht="16.5" customHeight="1">
      <c r="A17" s="15" t="s">
        <v>16</v>
      </c>
      <c r="B17" s="41" t="s">
        <v>78</v>
      </c>
      <c r="C17" s="41">
        <f>C18+C19</f>
        <v>671.533</v>
      </c>
      <c r="D17" s="24"/>
      <c r="E17" s="24"/>
    </row>
    <row r="18" spans="1:3" ht="18" customHeight="1">
      <c r="A18" s="15" t="s">
        <v>18</v>
      </c>
      <c r="B18" s="17" t="s">
        <v>81</v>
      </c>
      <c r="C18" s="36">
        <v>657.6</v>
      </c>
    </row>
    <row r="19" spans="1:3" ht="15" customHeight="1">
      <c r="A19" s="15" t="s">
        <v>21</v>
      </c>
      <c r="B19" s="17" t="s">
        <v>82</v>
      </c>
      <c r="C19" s="36">
        <v>13.933</v>
      </c>
    </row>
    <row r="20" spans="1:3" ht="19.5" customHeight="1">
      <c r="A20" s="15" t="s">
        <v>24</v>
      </c>
      <c r="B20" s="41" t="s">
        <v>83</v>
      </c>
      <c r="C20" s="41">
        <f>SUM(C21:C26)</f>
        <v>1066.9</v>
      </c>
    </row>
    <row r="21" spans="1:3" ht="17.25" customHeight="1">
      <c r="A21" s="15" t="s">
        <v>27</v>
      </c>
      <c r="B21" s="42" t="s">
        <v>131</v>
      </c>
      <c r="C21" s="36">
        <v>201.2</v>
      </c>
    </row>
    <row r="22" spans="1:3" ht="17.25" customHeight="1">
      <c r="A22" s="15" t="s">
        <v>29</v>
      </c>
      <c r="B22" s="17" t="s">
        <v>84</v>
      </c>
      <c r="C22" s="36">
        <v>290.2</v>
      </c>
    </row>
    <row r="23" spans="1:3" ht="16.5" customHeight="1">
      <c r="A23" s="15" t="s">
        <v>32</v>
      </c>
      <c r="B23" s="17" t="s">
        <v>85</v>
      </c>
      <c r="C23" s="36">
        <v>300</v>
      </c>
    </row>
    <row r="24" spans="1:3" ht="16.5" customHeight="1">
      <c r="A24" s="15" t="s">
        <v>34</v>
      </c>
      <c r="B24" s="17" t="s">
        <v>86</v>
      </c>
      <c r="C24" s="36">
        <v>62.2</v>
      </c>
    </row>
    <row r="25" spans="1:3" ht="18" customHeight="1">
      <c r="A25" s="15" t="s">
        <v>37</v>
      </c>
      <c r="B25" s="17" t="s">
        <v>87</v>
      </c>
      <c r="C25" s="36">
        <v>14.3</v>
      </c>
    </row>
    <row r="26" spans="1:3" ht="15" customHeight="1">
      <c r="A26" s="15" t="s">
        <v>40</v>
      </c>
      <c r="B26" s="17" t="s">
        <v>88</v>
      </c>
      <c r="C26" s="36">
        <v>199</v>
      </c>
    </row>
    <row r="27" spans="1:3" ht="15" customHeight="1">
      <c r="A27" s="15" t="s">
        <v>42</v>
      </c>
      <c r="B27" s="41" t="s">
        <v>128</v>
      </c>
      <c r="C27" s="41">
        <f>C28+C29</f>
        <v>117.1</v>
      </c>
    </row>
    <row r="28" spans="1:3" ht="15" customHeight="1">
      <c r="A28" s="15" t="s">
        <v>44</v>
      </c>
      <c r="B28" s="42" t="s">
        <v>129</v>
      </c>
      <c r="C28" s="36">
        <v>113.5</v>
      </c>
    </row>
    <row r="29" spans="1:3" ht="15" customHeight="1">
      <c r="A29" s="15"/>
      <c r="B29" s="17" t="s">
        <v>158</v>
      </c>
      <c r="C29" s="36">
        <v>3.6</v>
      </c>
    </row>
    <row r="30" spans="1:3" ht="15.75" customHeight="1">
      <c r="A30" s="15" t="s">
        <v>47</v>
      </c>
      <c r="B30" s="41" t="s">
        <v>89</v>
      </c>
      <c r="C30" s="52">
        <f>C31+C32+C33</f>
        <v>448.5</v>
      </c>
    </row>
    <row r="31" spans="1:3" ht="15" customHeight="1">
      <c r="A31" s="15" t="s">
        <v>49</v>
      </c>
      <c r="B31" s="17" t="s">
        <v>90</v>
      </c>
      <c r="C31" s="36">
        <v>191.8</v>
      </c>
    </row>
    <row r="32" spans="1:3" ht="16.5" customHeight="1">
      <c r="A32" s="15" t="s">
        <v>53</v>
      </c>
      <c r="B32" s="17" t="s">
        <v>91</v>
      </c>
      <c r="C32" s="36">
        <v>256</v>
      </c>
    </row>
    <row r="33" spans="1:3" ht="31.5">
      <c r="A33" s="15">
        <v>23</v>
      </c>
      <c r="B33" s="40" t="s">
        <v>145</v>
      </c>
      <c r="C33" s="36">
        <v>0.7</v>
      </c>
    </row>
    <row r="34" spans="1:3" ht="16.5" customHeight="1">
      <c r="A34" s="15">
        <v>24</v>
      </c>
      <c r="B34" s="41" t="s">
        <v>92</v>
      </c>
      <c r="C34" s="41">
        <f>C35</f>
        <v>7.3</v>
      </c>
    </row>
    <row r="35" spans="1:3" ht="18.75" customHeight="1">
      <c r="A35" s="15">
        <v>25</v>
      </c>
      <c r="B35" s="42" t="s">
        <v>93</v>
      </c>
      <c r="C35" s="44">
        <v>7.3</v>
      </c>
    </row>
    <row r="36" spans="1:3" ht="18" customHeight="1">
      <c r="A36" s="15">
        <v>26</v>
      </c>
      <c r="B36" s="41" t="s">
        <v>94</v>
      </c>
      <c r="C36" s="41">
        <f>C37</f>
        <v>26</v>
      </c>
    </row>
    <row r="37" spans="1:3" ht="18" customHeight="1">
      <c r="A37" s="15">
        <v>27</v>
      </c>
      <c r="B37" s="42" t="s">
        <v>95</v>
      </c>
      <c r="C37" s="44">
        <v>26</v>
      </c>
    </row>
    <row r="38" spans="1:3" ht="16.5" customHeight="1">
      <c r="A38" s="15">
        <v>28</v>
      </c>
      <c r="B38" s="41" t="s">
        <v>96</v>
      </c>
      <c r="C38" s="41">
        <f>C39</f>
        <v>0.6</v>
      </c>
    </row>
    <row r="39" spans="1:3" ht="17.25" customHeight="1">
      <c r="A39" s="15">
        <v>29</v>
      </c>
      <c r="B39" s="42" t="s">
        <v>97</v>
      </c>
      <c r="C39" s="44">
        <v>0.6</v>
      </c>
    </row>
    <row r="40" spans="1:3" ht="15.75" customHeight="1">
      <c r="A40" s="15">
        <v>30</v>
      </c>
      <c r="B40" s="41" t="s">
        <v>98</v>
      </c>
      <c r="C40" s="41">
        <v>8.8</v>
      </c>
    </row>
    <row r="41" spans="1:3" ht="18.75" customHeight="1">
      <c r="A41" s="15">
        <v>31</v>
      </c>
      <c r="B41" s="42" t="s">
        <v>99</v>
      </c>
      <c r="C41" s="44">
        <v>8.8</v>
      </c>
    </row>
    <row r="42" spans="1:3" ht="19.5" customHeight="1">
      <c r="A42" s="15">
        <v>32</v>
      </c>
      <c r="B42" s="23" t="s">
        <v>100</v>
      </c>
      <c r="C42" s="46">
        <f>C12+C17+C20+C27+C30+C34+C36+C38+C40</f>
        <v>2395.233</v>
      </c>
    </row>
    <row r="43" spans="1:3" ht="18" customHeight="1">
      <c r="A43" s="15">
        <v>33</v>
      </c>
      <c r="B43" s="41" t="s">
        <v>101</v>
      </c>
      <c r="C43" s="47">
        <f>C45+C47+C46+C48+C49</f>
        <v>6474.9</v>
      </c>
    </row>
    <row r="44" spans="1:3" ht="15.75" customHeight="1" hidden="1">
      <c r="A44" s="15"/>
      <c r="B44" s="35"/>
      <c r="C44" s="45"/>
    </row>
    <row r="45" spans="1:3" ht="15.75">
      <c r="A45" s="15">
        <v>34</v>
      </c>
      <c r="B45" s="17" t="s">
        <v>102</v>
      </c>
      <c r="C45" s="43">
        <v>6120.4</v>
      </c>
    </row>
    <row r="46" spans="1:3" ht="30.75" customHeight="1">
      <c r="A46" s="15">
        <v>35</v>
      </c>
      <c r="B46" s="49" t="s">
        <v>149</v>
      </c>
      <c r="C46" s="43">
        <v>128.2</v>
      </c>
    </row>
    <row r="47" spans="1:3" ht="31.5">
      <c r="A47" s="15">
        <v>36</v>
      </c>
      <c r="B47" s="50" t="s">
        <v>135</v>
      </c>
      <c r="C47" s="43">
        <v>0.5</v>
      </c>
    </row>
    <row r="48" spans="1:3" ht="31.5">
      <c r="A48" s="15">
        <v>37</v>
      </c>
      <c r="B48" s="50" t="s">
        <v>212</v>
      </c>
      <c r="C48" s="43">
        <v>156.5</v>
      </c>
    </row>
    <row r="49" spans="1:3" ht="15.75">
      <c r="A49" s="15">
        <v>38</v>
      </c>
      <c r="B49" s="50" t="s">
        <v>166</v>
      </c>
      <c r="C49" s="43">
        <v>69.3</v>
      </c>
    </row>
    <row r="50" spans="1:3" ht="15.75">
      <c r="A50" s="158" t="s">
        <v>224</v>
      </c>
      <c r="B50" s="152" t="s">
        <v>220</v>
      </c>
      <c r="C50" s="151">
        <f>C51</f>
        <v>1315.7</v>
      </c>
    </row>
    <row r="51" spans="1:3" ht="15.75">
      <c r="A51" s="158" t="s">
        <v>225</v>
      </c>
      <c r="B51" s="150" t="s">
        <v>221</v>
      </c>
      <c r="C51" s="151">
        <v>1315.7</v>
      </c>
    </row>
    <row r="52" spans="1:3" ht="35.25" customHeight="1">
      <c r="A52" s="159" t="s">
        <v>226</v>
      </c>
      <c r="B52" s="48" t="s">
        <v>153</v>
      </c>
      <c r="C52" s="47">
        <f>SUM(C53:C56)</f>
        <v>2254</v>
      </c>
    </row>
    <row r="53" spans="1:3" ht="15.75">
      <c r="A53" s="159" t="s">
        <v>227</v>
      </c>
      <c r="B53" s="17" t="s">
        <v>132</v>
      </c>
      <c r="C53" s="43">
        <v>200</v>
      </c>
    </row>
    <row r="54" spans="1:3" ht="31.5">
      <c r="A54" s="159" t="s">
        <v>228</v>
      </c>
      <c r="B54" s="17" t="s">
        <v>148</v>
      </c>
      <c r="C54" s="43">
        <v>472</v>
      </c>
    </row>
    <row r="55" spans="1:3" ht="15.75">
      <c r="A55" s="159" t="s">
        <v>229</v>
      </c>
      <c r="B55" s="17" t="s">
        <v>133</v>
      </c>
      <c r="C55" s="43">
        <v>1372</v>
      </c>
    </row>
    <row r="56" spans="1:3" ht="15.75">
      <c r="A56" s="159" t="s">
        <v>230</v>
      </c>
      <c r="B56" s="17" t="s">
        <v>147</v>
      </c>
      <c r="C56" s="43">
        <v>210</v>
      </c>
    </row>
    <row r="57" spans="1:3" ht="15.75">
      <c r="A57" s="158" t="s">
        <v>231</v>
      </c>
      <c r="B57" s="271" t="s">
        <v>289</v>
      </c>
      <c r="C57" s="151">
        <v>51</v>
      </c>
    </row>
    <row r="58" spans="1:3" ht="15.75">
      <c r="A58" s="159" t="s">
        <v>290</v>
      </c>
      <c r="B58" s="11" t="s">
        <v>103</v>
      </c>
      <c r="C58" s="51">
        <f>C52+C43+C42+C50</f>
        <v>12439.833</v>
      </c>
    </row>
    <row r="59" ht="15.75">
      <c r="B59" s="3"/>
    </row>
  </sheetData>
  <sheetProtection/>
  <mergeCells count="1">
    <mergeCell ref="B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Y75"/>
  <sheetViews>
    <sheetView zoomScalePageLayoutView="0" workbookViewId="0" topLeftCell="C4">
      <selection activeCell="D72" sqref="D72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4.7109375" style="0" customWidth="1"/>
    <col min="5" max="7" width="10.8515625" style="0" customWidth="1"/>
    <col min="8" max="8" width="9.57421875" style="0" customWidth="1"/>
    <col min="9" max="9" width="9.140625" style="0" customWidth="1"/>
    <col min="10" max="10" width="9.8515625" style="0" customWidth="1"/>
    <col min="11" max="12" width="8.7109375" style="0" customWidth="1"/>
    <col min="13" max="13" width="11.28125" style="0" customWidth="1"/>
    <col min="14" max="14" width="10.00390625" style="0" customWidth="1"/>
    <col min="15" max="15" width="10.28125" style="0" customWidth="1"/>
    <col min="16" max="16" width="7.00390625" style="0" customWidth="1"/>
    <col min="17" max="17" width="8.8515625" style="0" customWidth="1"/>
    <col min="18" max="18" width="7.7109375" style="0" customWidth="1"/>
    <col min="19" max="19" width="8.57421875" style="0" bestFit="1" customWidth="1"/>
    <col min="20" max="20" width="7.00390625" style="0" customWidth="1"/>
    <col min="21" max="21" width="8.140625" style="0" customWidth="1"/>
    <col min="22" max="22" width="8.421875" style="0" customWidth="1"/>
    <col min="23" max="23" width="9.140625" style="0" customWidth="1"/>
    <col min="24" max="24" width="8.28125" style="0" customWidth="1"/>
  </cols>
  <sheetData>
    <row r="1" ht="15.75" hidden="1">
      <c r="H1" s="2"/>
    </row>
    <row r="2" spans="8:12" ht="15.75" hidden="1">
      <c r="H2" s="317"/>
      <c r="I2" s="318"/>
      <c r="J2" s="318"/>
      <c r="K2" s="318"/>
      <c r="L2" s="318"/>
    </row>
    <row r="3" ht="15.75" hidden="1">
      <c r="H3" s="1"/>
    </row>
    <row r="4" spans="18:22" ht="12.75">
      <c r="R4" s="64" t="s">
        <v>122</v>
      </c>
      <c r="S4" s="64"/>
      <c r="T4" s="64"/>
      <c r="U4" s="64"/>
      <c r="V4" s="64"/>
    </row>
    <row r="5" spans="3:24" ht="12.75">
      <c r="C5" s="65" t="s">
        <v>167</v>
      </c>
      <c r="D5" s="319" t="s">
        <v>168</v>
      </c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57" t="s">
        <v>238</v>
      </c>
      <c r="S5" s="12"/>
      <c r="T5" s="12"/>
      <c r="U5" s="12"/>
      <c r="V5" s="12"/>
      <c r="W5" s="12"/>
      <c r="X5" s="12"/>
    </row>
    <row r="6" spans="5:22" ht="12.75">
      <c r="E6" s="321" t="s">
        <v>169</v>
      </c>
      <c r="F6" s="321"/>
      <c r="G6" s="321"/>
      <c r="H6" s="321"/>
      <c r="I6" s="321"/>
      <c r="J6" s="321"/>
      <c r="K6" s="321"/>
      <c r="R6" s="64" t="s">
        <v>170</v>
      </c>
      <c r="S6" s="64"/>
      <c r="T6" s="64"/>
      <c r="U6" s="64"/>
      <c r="V6" s="64"/>
    </row>
    <row r="7" spans="5:22" ht="12.75">
      <c r="E7" s="157"/>
      <c r="F7" s="157"/>
      <c r="G7" s="157"/>
      <c r="H7" s="157"/>
      <c r="I7" s="157"/>
      <c r="J7" s="157"/>
      <c r="K7" s="157"/>
      <c r="R7" s="64"/>
      <c r="S7" s="64"/>
      <c r="T7" s="64"/>
      <c r="U7" s="64"/>
      <c r="V7" s="64"/>
    </row>
    <row r="8" spans="5:25" ht="12.75">
      <c r="E8" s="157"/>
      <c r="F8" s="157"/>
      <c r="G8" s="157"/>
      <c r="H8" s="157"/>
      <c r="I8" s="157"/>
      <c r="J8" s="157"/>
      <c r="K8" s="157"/>
      <c r="R8" s="160" t="s">
        <v>236</v>
      </c>
      <c r="S8" s="160"/>
      <c r="T8" s="160"/>
      <c r="U8" s="160"/>
      <c r="V8" s="160"/>
      <c r="W8" s="161"/>
      <c r="X8" s="161"/>
      <c r="Y8" s="161"/>
    </row>
    <row r="9" spans="5:25" ht="12.75">
      <c r="E9" s="157"/>
      <c r="F9" s="157"/>
      <c r="G9" s="157"/>
      <c r="H9" s="157"/>
      <c r="I9" s="157"/>
      <c r="J9" s="157"/>
      <c r="K9" s="157"/>
      <c r="R9" s="64" t="s">
        <v>248</v>
      </c>
      <c r="S9" s="64"/>
      <c r="T9" s="64"/>
      <c r="U9" s="162"/>
      <c r="V9" s="162"/>
      <c r="W9" s="163"/>
      <c r="X9" s="163"/>
      <c r="Y9" s="163"/>
    </row>
    <row r="10" spans="5:25" ht="12.75">
      <c r="E10" s="157"/>
      <c r="F10" s="157"/>
      <c r="G10" s="157"/>
      <c r="H10" s="157"/>
      <c r="I10" s="157"/>
      <c r="J10" s="157"/>
      <c r="K10" s="157"/>
      <c r="R10" s="64" t="s">
        <v>237</v>
      </c>
      <c r="S10" s="64"/>
      <c r="T10" s="64"/>
      <c r="U10" s="162"/>
      <c r="V10" s="162"/>
      <c r="W10" s="163"/>
      <c r="X10" s="163"/>
      <c r="Y10" s="163"/>
    </row>
    <row r="11" ht="13.5" thickBot="1">
      <c r="U11" t="s">
        <v>171</v>
      </c>
    </row>
    <row r="12" spans="3:24" ht="12.75">
      <c r="C12" s="322" t="s">
        <v>3</v>
      </c>
      <c r="D12" s="325" t="s">
        <v>172</v>
      </c>
      <c r="E12" s="328" t="s">
        <v>173</v>
      </c>
      <c r="F12" s="331" t="s">
        <v>174</v>
      </c>
      <c r="G12" s="332"/>
      <c r="H12" s="332"/>
      <c r="I12" s="328" t="s">
        <v>175</v>
      </c>
      <c r="J12" s="331" t="s">
        <v>174</v>
      </c>
      <c r="K12" s="332"/>
      <c r="L12" s="333"/>
      <c r="M12" s="328" t="s">
        <v>259</v>
      </c>
      <c r="N12" s="331" t="s">
        <v>174</v>
      </c>
      <c r="O12" s="332"/>
      <c r="P12" s="333"/>
      <c r="Q12" s="328" t="s">
        <v>176</v>
      </c>
      <c r="R12" s="331" t="s">
        <v>174</v>
      </c>
      <c r="S12" s="332"/>
      <c r="T12" s="333"/>
      <c r="U12" s="328" t="s">
        <v>251</v>
      </c>
      <c r="V12" s="331" t="s">
        <v>174</v>
      </c>
      <c r="W12" s="332"/>
      <c r="X12" s="333"/>
    </row>
    <row r="13" spans="3:24" ht="12.75">
      <c r="C13" s="323"/>
      <c r="D13" s="326"/>
      <c r="E13" s="329"/>
      <c r="F13" s="334" t="s">
        <v>177</v>
      </c>
      <c r="G13" s="335"/>
      <c r="H13" s="336" t="s">
        <v>178</v>
      </c>
      <c r="I13" s="329"/>
      <c r="J13" s="334" t="s">
        <v>177</v>
      </c>
      <c r="K13" s="335"/>
      <c r="L13" s="338" t="s">
        <v>178</v>
      </c>
      <c r="M13" s="329"/>
      <c r="N13" s="334" t="s">
        <v>177</v>
      </c>
      <c r="O13" s="335"/>
      <c r="P13" s="338" t="s">
        <v>178</v>
      </c>
      <c r="Q13" s="329"/>
      <c r="R13" s="334" t="s">
        <v>177</v>
      </c>
      <c r="S13" s="335"/>
      <c r="T13" s="338" t="s">
        <v>178</v>
      </c>
      <c r="U13" s="329"/>
      <c r="V13" s="334" t="s">
        <v>177</v>
      </c>
      <c r="W13" s="335"/>
      <c r="X13" s="338" t="s">
        <v>178</v>
      </c>
    </row>
    <row r="14" spans="3:24" ht="81" customHeight="1" thickBot="1">
      <c r="C14" s="324"/>
      <c r="D14" s="327"/>
      <c r="E14" s="330"/>
      <c r="F14" s="66" t="s">
        <v>173</v>
      </c>
      <c r="G14" s="66" t="s">
        <v>179</v>
      </c>
      <c r="H14" s="337"/>
      <c r="I14" s="330"/>
      <c r="J14" s="66" t="s">
        <v>173</v>
      </c>
      <c r="K14" s="66" t="s">
        <v>179</v>
      </c>
      <c r="L14" s="339"/>
      <c r="M14" s="330"/>
      <c r="N14" s="66" t="s">
        <v>173</v>
      </c>
      <c r="O14" s="66" t="s">
        <v>179</v>
      </c>
      <c r="P14" s="339"/>
      <c r="Q14" s="330"/>
      <c r="R14" s="66" t="s">
        <v>173</v>
      </c>
      <c r="S14" s="66" t="s">
        <v>179</v>
      </c>
      <c r="T14" s="339"/>
      <c r="U14" s="330"/>
      <c r="V14" s="66" t="s">
        <v>173</v>
      </c>
      <c r="W14" s="66" t="s">
        <v>179</v>
      </c>
      <c r="X14" s="339"/>
    </row>
    <row r="15" spans="3:24" ht="12.75">
      <c r="C15" s="70">
        <v>1</v>
      </c>
      <c r="D15" s="232" t="s">
        <v>180</v>
      </c>
      <c r="E15" s="254">
        <f>I15+M15+Q15+U15</f>
        <v>-130.923</v>
      </c>
      <c r="F15" s="248">
        <f>J15+N15+R15+V15</f>
        <v>-130.923</v>
      </c>
      <c r="G15" s="248">
        <f>K15+O15+S15+W15</f>
        <v>-102.95400000000001</v>
      </c>
      <c r="H15" s="165"/>
      <c r="I15" s="75">
        <f>SUM(I16:I18)</f>
        <v>7.7</v>
      </c>
      <c r="J15" s="73">
        <f>SUM(J16:J18)</f>
        <v>7.7</v>
      </c>
      <c r="K15" s="73">
        <f>SUM(K16:K18)</f>
        <v>2</v>
      </c>
      <c r="L15" s="74"/>
      <c r="M15" s="247">
        <f>SUM(M16:M18)</f>
        <v>-138.623</v>
      </c>
      <c r="N15" s="218">
        <f>SUM(N16:N18)</f>
        <v>-138.623</v>
      </c>
      <c r="O15" s="218">
        <f>SUM(O16:O18)</f>
        <v>-104.95400000000001</v>
      </c>
      <c r="P15" s="165"/>
      <c r="Q15" s="71"/>
      <c r="R15" s="73"/>
      <c r="S15" s="73"/>
      <c r="T15" s="76"/>
      <c r="U15" s="75"/>
      <c r="V15" s="73"/>
      <c r="W15" s="73"/>
      <c r="X15" s="76"/>
    </row>
    <row r="16" spans="3:24" ht="12.75">
      <c r="C16" s="70">
        <v>2</v>
      </c>
      <c r="D16" s="236" t="s">
        <v>257</v>
      </c>
      <c r="E16" s="217">
        <f aca="true" t="shared" si="0" ref="E16:E69">I16+M16+Q16+U16</f>
        <v>-1.71624</v>
      </c>
      <c r="F16" s="249">
        <f aca="true" t="shared" si="1" ref="F16:F69">J16+N16+R16+V16</f>
        <v>-1.71624</v>
      </c>
      <c r="G16" s="249">
        <f aca="true" t="shared" si="2" ref="G16:G69">K16+O16+S16+W16</f>
        <v>-1.37169</v>
      </c>
      <c r="H16" s="78"/>
      <c r="I16" s="68">
        <f>J16+L16</f>
        <v>2.7</v>
      </c>
      <c r="J16" s="69">
        <v>2.7</v>
      </c>
      <c r="K16" s="120">
        <v>2</v>
      </c>
      <c r="L16" s="77"/>
      <c r="M16" s="155">
        <f>N16+P16</f>
        <v>-4.41624</v>
      </c>
      <c r="N16" s="154">
        <v>-4.41624</v>
      </c>
      <c r="O16" s="154">
        <v>-3.37169</v>
      </c>
      <c r="P16" s="78"/>
      <c r="Q16" s="67"/>
      <c r="R16" s="69"/>
      <c r="S16" s="69"/>
      <c r="T16" s="78"/>
      <c r="U16" s="68"/>
      <c r="V16" s="69"/>
      <c r="W16" s="69"/>
      <c r="X16" s="78"/>
    </row>
    <row r="17" spans="3:24" ht="12.75">
      <c r="C17" s="70">
        <v>3</v>
      </c>
      <c r="D17" s="255" t="s">
        <v>258</v>
      </c>
      <c r="E17" s="71">
        <f aca="true" t="shared" si="3" ref="E17:G18">I17+M17+Q17+U17</f>
        <v>5</v>
      </c>
      <c r="F17" s="72">
        <f t="shared" si="3"/>
        <v>5</v>
      </c>
      <c r="G17" s="72">
        <f t="shared" si="3"/>
        <v>0</v>
      </c>
      <c r="H17" s="78"/>
      <c r="I17" s="68">
        <f>J17+L17</f>
        <v>5</v>
      </c>
      <c r="J17" s="69">
        <v>5</v>
      </c>
      <c r="K17" s="120"/>
      <c r="L17" s="77"/>
      <c r="M17" s="155"/>
      <c r="N17" s="154"/>
      <c r="O17" s="154"/>
      <c r="P17" s="78"/>
      <c r="Q17" s="67"/>
      <c r="R17" s="69"/>
      <c r="S17" s="69"/>
      <c r="T17" s="78"/>
      <c r="U17" s="68"/>
      <c r="V17" s="69"/>
      <c r="W17" s="69"/>
      <c r="X17" s="78"/>
    </row>
    <row r="18" spans="3:24" ht="12.75">
      <c r="C18" s="70">
        <v>4</v>
      </c>
      <c r="D18" s="207" t="s">
        <v>265</v>
      </c>
      <c r="E18" s="217">
        <f t="shared" si="3"/>
        <v>-134.20676</v>
      </c>
      <c r="F18" s="249">
        <f t="shared" si="3"/>
        <v>-134.20676</v>
      </c>
      <c r="G18" s="249">
        <f t="shared" si="3"/>
        <v>-101.58231</v>
      </c>
      <c r="H18" s="78"/>
      <c r="I18" s="68"/>
      <c r="J18" s="69"/>
      <c r="K18" s="120"/>
      <c r="L18" s="77"/>
      <c r="M18" s="155">
        <f>N18+P18</f>
        <v>-134.20676</v>
      </c>
      <c r="N18" s="154">
        <v>-134.20676</v>
      </c>
      <c r="O18" s="154">
        <v>-101.58231</v>
      </c>
      <c r="P18" s="78"/>
      <c r="Q18" s="67"/>
      <c r="R18" s="69"/>
      <c r="S18" s="69"/>
      <c r="T18" s="78"/>
      <c r="U18" s="68"/>
      <c r="V18" s="69"/>
      <c r="W18" s="69"/>
      <c r="X18" s="78"/>
    </row>
    <row r="19" spans="3:24" ht="12.75">
      <c r="C19" s="80">
        <v>5</v>
      </c>
      <c r="D19" s="233" t="s">
        <v>253</v>
      </c>
      <c r="E19" s="71">
        <f t="shared" si="0"/>
        <v>6</v>
      </c>
      <c r="F19" s="72">
        <f t="shared" si="1"/>
        <v>6</v>
      </c>
      <c r="G19" s="72">
        <f t="shared" si="2"/>
        <v>0</v>
      </c>
      <c r="H19" s="76"/>
      <c r="I19" s="81">
        <f>J19+L19</f>
        <v>6</v>
      </c>
      <c r="J19" s="73">
        <f>J20</f>
        <v>6</v>
      </c>
      <c r="K19" s="73"/>
      <c r="L19" s="74"/>
      <c r="M19" s="75"/>
      <c r="N19" s="73"/>
      <c r="O19" s="73"/>
      <c r="P19" s="76"/>
      <c r="Q19" s="67"/>
      <c r="R19" s="69"/>
      <c r="S19" s="69"/>
      <c r="T19" s="78"/>
      <c r="U19" s="68"/>
      <c r="V19" s="69"/>
      <c r="W19" s="69"/>
      <c r="X19" s="78"/>
    </row>
    <row r="20" spans="3:24" ht="12.75" customHeight="1">
      <c r="C20" s="80">
        <v>6</v>
      </c>
      <c r="D20" s="256" t="s">
        <v>254</v>
      </c>
      <c r="E20" s="71">
        <f t="shared" si="0"/>
        <v>6</v>
      </c>
      <c r="F20" s="72">
        <f t="shared" si="1"/>
        <v>6</v>
      </c>
      <c r="G20" s="72">
        <f t="shared" si="2"/>
        <v>0</v>
      </c>
      <c r="H20" s="78"/>
      <c r="I20" s="68">
        <f>J20+L20</f>
        <v>6</v>
      </c>
      <c r="J20" s="69">
        <v>6</v>
      </c>
      <c r="K20" s="69"/>
      <c r="L20" s="77"/>
      <c r="M20" s="68"/>
      <c r="N20" s="69"/>
      <c r="O20" s="69"/>
      <c r="P20" s="78"/>
      <c r="Q20" s="67"/>
      <c r="R20" s="69"/>
      <c r="S20" s="69"/>
      <c r="T20" s="78"/>
      <c r="U20" s="68"/>
      <c r="V20" s="69"/>
      <c r="W20" s="69"/>
      <c r="X20" s="78"/>
    </row>
    <row r="21" spans="3:24" ht="12.75">
      <c r="C21" s="80">
        <v>7</v>
      </c>
      <c r="D21" s="257" t="s">
        <v>181</v>
      </c>
      <c r="E21" s="71">
        <f t="shared" si="0"/>
        <v>125.29</v>
      </c>
      <c r="F21" s="72">
        <f t="shared" si="1"/>
        <v>125.29</v>
      </c>
      <c r="G21" s="72">
        <f t="shared" si="2"/>
        <v>0</v>
      </c>
      <c r="H21" s="76"/>
      <c r="I21" s="81">
        <f>I22</f>
        <v>74.29</v>
      </c>
      <c r="J21" s="81">
        <f>J22</f>
        <v>74.29</v>
      </c>
      <c r="K21" s="73"/>
      <c r="L21" s="125"/>
      <c r="M21" s="75">
        <v>51</v>
      </c>
      <c r="N21" s="73">
        <v>51</v>
      </c>
      <c r="O21" s="73"/>
      <c r="P21" s="76"/>
      <c r="Q21" s="125"/>
      <c r="R21" s="73"/>
      <c r="S21" s="73"/>
      <c r="T21" s="125"/>
      <c r="U21" s="81"/>
      <c r="V21" s="73"/>
      <c r="W21" s="73"/>
      <c r="X21" s="176"/>
    </row>
    <row r="22" spans="3:24" ht="12" customHeight="1">
      <c r="C22" s="80">
        <v>8</v>
      </c>
      <c r="D22" s="258" t="s">
        <v>182</v>
      </c>
      <c r="E22" s="71">
        <f t="shared" si="0"/>
        <v>125.29</v>
      </c>
      <c r="F22" s="72">
        <f t="shared" si="1"/>
        <v>125.29</v>
      </c>
      <c r="G22" s="72">
        <f t="shared" si="2"/>
        <v>0</v>
      </c>
      <c r="H22" s="78"/>
      <c r="I22" s="68">
        <f>J22+L22</f>
        <v>74.29</v>
      </c>
      <c r="J22" s="69">
        <v>74.29</v>
      </c>
      <c r="K22" s="69"/>
      <c r="L22" s="77"/>
      <c r="M22" s="68">
        <v>51</v>
      </c>
      <c r="N22" s="69">
        <v>51</v>
      </c>
      <c r="O22" s="69"/>
      <c r="P22" s="78"/>
      <c r="Q22" s="67"/>
      <c r="R22" s="69"/>
      <c r="S22" s="69"/>
      <c r="T22" s="78"/>
      <c r="U22" s="175"/>
      <c r="V22" s="69"/>
      <c r="W22" s="69"/>
      <c r="X22" s="167"/>
    </row>
    <row r="23" spans="3:24" ht="12.75">
      <c r="C23" s="80">
        <v>9</v>
      </c>
      <c r="D23" s="214" t="s">
        <v>183</v>
      </c>
      <c r="E23" s="71">
        <f t="shared" si="0"/>
        <v>-4.576999999999999</v>
      </c>
      <c r="F23" s="72">
        <f t="shared" si="1"/>
        <v>-4.576999999999999</v>
      </c>
      <c r="G23" s="72">
        <f t="shared" si="2"/>
        <v>-4.305</v>
      </c>
      <c r="H23" s="76"/>
      <c r="I23" s="75">
        <f>J23+L23</f>
        <v>1.062</v>
      </c>
      <c r="J23" s="73">
        <f>SUM(J24:J25)</f>
        <v>1.062</v>
      </c>
      <c r="K23" s="73"/>
      <c r="L23" s="77"/>
      <c r="M23" s="68"/>
      <c r="N23" s="69"/>
      <c r="O23" s="69"/>
      <c r="P23" s="78"/>
      <c r="Q23" s="71">
        <f>SUM(Q24:Q25)</f>
        <v>-5.638999999999999</v>
      </c>
      <c r="R23" s="73">
        <f>SUM(R24:R25)</f>
        <v>-5.638999999999999</v>
      </c>
      <c r="S23" s="73">
        <f>SUM(S24:S25)</f>
        <v>-4.305</v>
      </c>
      <c r="T23" s="78"/>
      <c r="U23" s="175"/>
      <c r="V23" s="69"/>
      <c r="W23" s="69"/>
      <c r="X23" s="167"/>
    </row>
    <row r="24" spans="3:24" ht="12.75">
      <c r="C24" s="80">
        <v>10</v>
      </c>
      <c r="D24" s="211" t="s">
        <v>250</v>
      </c>
      <c r="E24" s="71">
        <f t="shared" si="0"/>
        <v>-5.664</v>
      </c>
      <c r="F24" s="72">
        <f t="shared" si="1"/>
        <v>-5.664</v>
      </c>
      <c r="G24" s="72">
        <f t="shared" si="2"/>
        <v>-4.324</v>
      </c>
      <c r="H24" s="78"/>
      <c r="I24" s="155"/>
      <c r="J24" s="154"/>
      <c r="K24" s="69"/>
      <c r="L24" s="77"/>
      <c r="M24" s="68"/>
      <c r="N24" s="69"/>
      <c r="O24" s="69"/>
      <c r="P24" s="78"/>
      <c r="Q24" s="67">
        <f>+R24+T24</f>
        <v>-5.664</v>
      </c>
      <c r="R24" s="69">
        <v>-5.664</v>
      </c>
      <c r="S24" s="69">
        <v>-4.324</v>
      </c>
      <c r="T24" s="78"/>
      <c r="U24" s="155"/>
      <c r="V24" s="154"/>
      <c r="W24" s="154"/>
      <c r="X24" s="156"/>
    </row>
    <row r="25" spans="3:24" ht="12.75">
      <c r="C25" s="80">
        <v>11</v>
      </c>
      <c r="D25" s="236" t="s">
        <v>252</v>
      </c>
      <c r="E25" s="71">
        <f t="shared" si="0"/>
        <v>1.087</v>
      </c>
      <c r="F25" s="72">
        <f t="shared" si="1"/>
        <v>1.087</v>
      </c>
      <c r="G25" s="72">
        <f t="shared" si="2"/>
        <v>0.019</v>
      </c>
      <c r="H25" s="78"/>
      <c r="I25" s="68">
        <v>1.062</v>
      </c>
      <c r="J25" s="69">
        <v>1.062</v>
      </c>
      <c r="K25" s="69"/>
      <c r="L25" s="77"/>
      <c r="M25" s="68"/>
      <c r="N25" s="69"/>
      <c r="O25" s="69"/>
      <c r="P25" s="78"/>
      <c r="Q25" s="67">
        <f>+R25+T25</f>
        <v>0.025</v>
      </c>
      <c r="R25" s="69">
        <v>0.025</v>
      </c>
      <c r="S25" s="69">
        <v>0.019</v>
      </c>
      <c r="T25" s="78"/>
      <c r="U25" s="68"/>
      <c r="V25" s="69"/>
      <c r="W25" s="69"/>
      <c r="X25" s="78"/>
    </row>
    <row r="26" spans="3:24" ht="12.75">
      <c r="C26" s="80">
        <v>13</v>
      </c>
      <c r="D26" s="259" t="s">
        <v>146</v>
      </c>
      <c r="E26" s="71">
        <f t="shared" si="0"/>
        <v>2</v>
      </c>
      <c r="F26" s="72">
        <f t="shared" si="1"/>
        <v>2</v>
      </c>
      <c r="G26" s="72">
        <f t="shared" si="2"/>
        <v>0</v>
      </c>
      <c r="H26" s="76"/>
      <c r="I26" s="75"/>
      <c r="J26" s="73"/>
      <c r="K26" s="73"/>
      <c r="L26" s="74"/>
      <c r="M26" s="75"/>
      <c r="N26" s="73"/>
      <c r="O26" s="73"/>
      <c r="P26" s="76"/>
      <c r="Q26" s="71"/>
      <c r="R26" s="73"/>
      <c r="S26" s="73"/>
      <c r="T26" s="78"/>
      <c r="U26" s="75">
        <f>V26+X26</f>
        <v>2</v>
      </c>
      <c r="V26" s="73">
        <v>2</v>
      </c>
      <c r="W26" s="73"/>
      <c r="X26" s="76"/>
    </row>
    <row r="27" spans="3:24" ht="12.75">
      <c r="C27" s="80">
        <v>14</v>
      </c>
      <c r="D27" s="257" t="s">
        <v>184</v>
      </c>
      <c r="E27" s="71">
        <f t="shared" si="0"/>
        <v>8.418</v>
      </c>
      <c r="F27" s="72">
        <f t="shared" si="1"/>
        <v>8.418</v>
      </c>
      <c r="G27" s="72">
        <f t="shared" si="2"/>
        <v>1.288</v>
      </c>
      <c r="H27" s="76"/>
      <c r="I27" s="75">
        <f aca="true" t="shared" si="4" ref="I27:I37">J27+L27</f>
        <v>6.717</v>
      </c>
      <c r="J27" s="73">
        <v>6.717</v>
      </c>
      <c r="K27" s="73"/>
      <c r="L27" s="74"/>
      <c r="M27" s="75">
        <f>N27</f>
        <v>1.701</v>
      </c>
      <c r="N27" s="73">
        <v>1.701</v>
      </c>
      <c r="O27" s="73">
        <v>1.288</v>
      </c>
      <c r="P27" s="76"/>
      <c r="Q27" s="71"/>
      <c r="R27" s="73"/>
      <c r="S27" s="73"/>
      <c r="T27" s="78"/>
      <c r="U27" s="75"/>
      <c r="V27" s="73"/>
      <c r="W27" s="73"/>
      <c r="X27" s="76"/>
    </row>
    <row r="28" spans="3:24" ht="24">
      <c r="C28" s="80">
        <v>15</v>
      </c>
      <c r="D28" s="239" t="s">
        <v>255</v>
      </c>
      <c r="E28" s="71">
        <f t="shared" si="0"/>
        <v>1</v>
      </c>
      <c r="F28" s="72">
        <f t="shared" si="1"/>
        <v>1</v>
      </c>
      <c r="G28" s="72">
        <f t="shared" si="2"/>
        <v>0</v>
      </c>
      <c r="H28" s="76"/>
      <c r="I28" s="68">
        <f t="shared" si="4"/>
        <v>1</v>
      </c>
      <c r="J28" s="69">
        <v>1</v>
      </c>
      <c r="K28" s="73"/>
      <c r="L28" s="74"/>
      <c r="M28" s="75"/>
      <c r="N28" s="73"/>
      <c r="O28" s="73"/>
      <c r="P28" s="76"/>
      <c r="Q28" s="71"/>
      <c r="R28" s="73"/>
      <c r="S28" s="73"/>
      <c r="T28" s="78"/>
      <c r="U28" s="75"/>
      <c r="V28" s="73"/>
      <c r="W28" s="73"/>
      <c r="X28" s="76"/>
    </row>
    <row r="29" spans="3:24" ht="12.75">
      <c r="C29" s="80">
        <v>16</v>
      </c>
      <c r="D29" s="240" t="s">
        <v>256</v>
      </c>
      <c r="E29" s="71">
        <f t="shared" si="0"/>
        <v>3.43</v>
      </c>
      <c r="F29" s="72">
        <f t="shared" si="1"/>
        <v>3.43</v>
      </c>
      <c r="G29" s="72">
        <f t="shared" si="2"/>
        <v>0</v>
      </c>
      <c r="H29" s="76"/>
      <c r="I29" s="68">
        <f t="shared" si="4"/>
        <v>3.43</v>
      </c>
      <c r="J29" s="69">
        <v>3.43</v>
      </c>
      <c r="K29" s="73"/>
      <c r="L29" s="74"/>
      <c r="M29" s="75"/>
      <c r="N29" s="73"/>
      <c r="O29" s="73"/>
      <c r="P29" s="76"/>
      <c r="Q29" s="71"/>
      <c r="R29" s="73"/>
      <c r="S29" s="73"/>
      <c r="T29" s="78"/>
      <c r="U29" s="75"/>
      <c r="V29" s="73"/>
      <c r="W29" s="73"/>
      <c r="X29" s="76"/>
    </row>
    <row r="30" spans="3:24" ht="12.75">
      <c r="C30" s="80">
        <v>17</v>
      </c>
      <c r="D30" s="212" t="s">
        <v>260</v>
      </c>
      <c r="E30" s="71">
        <f t="shared" si="0"/>
        <v>-9.465</v>
      </c>
      <c r="F30" s="72">
        <f t="shared" si="1"/>
        <v>-9.465</v>
      </c>
      <c r="G30" s="72">
        <f t="shared" si="2"/>
        <v>0</v>
      </c>
      <c r="H30" s="76"/>
      <c r="I30" s="75">
        <f t="shared" si="4"/>
        <v>-9.465</v>
      </c>
      <c r="J30" s="73">
        <f>SUM(J31:J33)</f>
        <v>-9.465</v>
      </c>
      <c r="K30" s="73"/>
      <c r="L30" s="74"/>
      <c r="M30" s="75"/>
      <c r="N30" s="73"/>
      <c r="O30" s="73"/>
      <c r="P30" s="76"/>
      <c r="Q30" s="71"/>
      <c r="R30" s="73"/>
      <c r="S30" s="73"/>
      <c r="T30" s="78"/>
      <c r="U30" s="75"/>
      <c r="V30" s="73"/>
      <c r="W30" s="73"/>
      <c r="X30" s="76"/>
    </row>
    <row r="31" spans="3:24" ht="12.75">
      <c r="C31" s="80">
        <v>18</v>
      </c>
      <c r="D31" s="213" t="s">
        <v>261</v>
      </c>
      <c r="E31" s="71">
        <f t="shared" si="0"/>
        <v>-31.465</v>
      </c>
      <c r="F31" s="72">
        <f t="shared" si="1"/>
        <v>-31.465</v>
      </c>
      <c r="G31" s="72">
        <f t="shared" si="2"/>
        <v>0</v>
      </c>
      <c r="H31" s="76"/>
      <c r="I31" s="68">
        <f t="shared" si="4"/>
        <v>-31.465</v>
      </c>
      <c r="J31" s="69">
        <v>-31.465</v>
      </c>
      <c r="K31" s="73"/>
      <c r="L31" s="74"/>
      <c r="M31" s="75"/>
      <c r="N31" s="73"/>
      <c r="O31" s="73"/>
      <c r="P31" s="76"/>
      <c r="Q31" s="71"/>
      <c r="R31" s="73"/>
      <c r="S31" s="73"/>
      <c r="T31" s="78"/>
      <c r="U31" s="75"/>
      <c r="V31" s="73"/>
      <c r="W31" s="73"/>
      <c r="X31" s="76"/>
    </row>
    <row r="32" spans="3:24" ht="25.5">
      <c r="C32" s="80">
        <v>19</v>
      </c>
      <c r="D32" s="213" t="s">
        <v>262</v>
      </c>
      <c r="E32" s="71">
        <f>I32+M32+Q32+U32</f>
        <v>20</v>
      </c>
      <c r="F32" s="72">
        <f>J32+N32+R32+V32</f>
        <v>20</v>
      </c>
      <c r="G32" s="72">
        <f>K32+O32+S32+W32</f>
        <v>0</v>
      </c>
      <c r="H32" s="76"/>
      <c r="I32" s="68">
        <f t="shared" si="4"/>
        <v>20</v>
      </c>
      <c r="J32" s="69">
        <v>20</v>
      </c>
      <c r="K32" s="73"/>
      <c r="L32" s="74"/>
      <c r="M32" s="75"/>
      <c r="N32" s="73"/>
      <c r="O32" s="73"/>
      <c r="P32" s="76"/>
      <c r="Q32" s="71"/>
      <c r="R32" s="73"/>
      <c r="S32" s="73"/>
      <c r="T32" s="78"/>
      <c r="U32" s="75"/>
      <c r="V32" s="73"/>
      <c r="W32" s="73"/>
      <c r="X32" s="76"/>
    </row>
    <row r="33" spans="3:24" ht="12.75">
      <c r="C33" s="80">
        <v>20</v>
      </c>
      <c r="D33" s="213" t="s">
        <v>264</v>
      </c>
      <c r="E33" s="71">
        <f t="shared" si="0"/>
        <v>2</v>
      </c>
      <c r="F33" s="72">
        <f t="shared" si="1"/>
        <v>2</v>
      </c>
      <c r="G33" s="72">
        <f t="shared" si="2"/>
        <v>0</v>
      </c>
      <c r="H33" s="76"/>
      <c r="I33" s="68">
        <f t="shared" si="4"/>
        <v>2</v>
      </c>
      <c r="J33" s="69">
        <v>2</v>
      </c>
      <c r="K33" s="73"/>
      <c r="L33" s="74"/>
      <c r="M33" s="75"/>
      <c r="N33" s="73"/>
      <c r="O33" s="73"/>
      <c r="P33" s="76"/>
      <c r="Q33" s="71"/>
      <c r="R33" s="73"/>
      <c r="S33" s="73"/>
      <c r="T33" s="78"/>
      <c r="U33" s="75"/>
      <c r="V33" s="73"/>
      <c r="W33" s="73"/>
      <c r="X33" s="76"/>
    </row>
    <row r="34" spans="3:24" ht="12.75">
      <c r="C34" s="80">
        <v>21</v>
      </c>
      <c r="D34" s="260" t="s">
        <v>268</v>
      </c>
      <c r="E34" s="71">
        <f aca="true" t="shared" si="5" ref="E34:G36">I34+M34+Q34+U34</f>
        <v>3.4</v>
      </c>
      <c r="F34" s="72">
        <f t="shared" si="5"/>
        <v>3.4</v>
      </c>
      <c r="G34" s="72">
        <f t="shared" si="5"/>
        <v>2.574</v>
      </c>
      <c r="H34" s="76"/>
      <c r="I34" s="68"/>
      <c r="J34" s="69"/>
      <c r="K34" s="73"/>
      <c r="L34" s="74"/>
      <c r="M34" s="75">
        <f>N34</f>
        <v>3.4</v>
      </c>
      <c r="N34" s="73">
        <v>3.4</v>
      </c>
      <c r="O34" s="73">
        <v>2.574</v>
      </c>
      <c r="P34" s="76"/>
      <c r="Q34" s="71"/>
      <c r="R34" s="73"/>
      <c r="S34" s="73"/>
      <c r="T34" s="78"/>
      <c r="U34" s="75"/>
      <c r="V34" s="73"/>
      <c r="W34" s="73"/>
      <c r="X34" s="76"/>
    </row>
    <row r="35" spans="3:24" ht="12.75">
      <c r="C35" s="80">
        <v>22</v>
      </c>
      <c r="D35" s="260" t="s">
        <v>267</v>
      </c>
      <c r="E35" s="71">
        <f t="shared" si="5"/>
        <v>1.409</v>
      </c>
      <c r="F35" s="72">
        <f t="shared" si="5"/>
        <v>1.409</v>
      </c>
      <c r="G35" s="72">
        <f t="shared" si="5"/>
        <v>1.067</v>
      </c>
      <c r="H35" s="76"/>
      <c r="I35" s="68"/>
      <c r="J35" s="69"/>
      <c r="K35" s="73"/>
      <c r="L35" s="74"/>
      <c r="M35" s="75">
        <f>N35</f>
        <v>1.409</v>
      </c>
      <c r="N35" s="73">
        <v>1.409</v>
      </c>
      <c r="O35" s="73">
        <v>1.067</v>
      </c>
      <c r="P35" s="76"/>
      <c r="Q35" s="71"/>
      <c r="R35" s="73"/>
      <c r="S35" s="73"/>
      <c r="T35" s="78"/>
      <c r="U35" s="75"/>
      <c r="V35" s="73"/>
      <c r="W35" s="73"/>
      <c r="X35" s="76"/>
    </row>
    <row r="36" spans="3:24" ht="12.75">
      <c r="C36" s="80">
        <v>23</v>
      </c>
      <c r="D36" s="260" t="s">
        <v>269</v>
      </c>
      <c r="E36" s="71">
        <f t="shared" si="5"/>
        <v>17.045</v>
      </c>
      <c r="F36" s="72">
        <f t="shared" si="5"/>
        <v>17.045</v>
      </c>
      <c r="G36" s="72">
        <f t="shared" si="5"/>
        <v>12.905</v>
      </c>
      <c r="H36" s="76"/>
      <c r="I36" s="68"/>
      <c r="J36" s="69"/>
      <c r="K36" s="73"/>
      <c r="L36" s="74"/>
      <c r="M36" s="75">
        <f>N36</f>
        <v>17.045</v>
      </c>
      <c r="N36" s="73">
        <v>17.045</v>
      </c>
      <c r="O36" s="73">
        <v>12.905</v>
      </c>
      <c r="P36" s="76"/>
      <c r="Q36" s="71"/>
      <c r="R36" s="73"/>
      <c r="S36" s="73"/>
      <c r="T36" s="78"/>
      <c r="U36" s="75"/>
      <c r="V36" s="73"/>
      <c r="W36" s="73"/>
      <c r="X36" s="76"/>
    </row>
    <row r="37" spans="3:24" ht="12.75">
      <c r="C37" s="80">
        <v>24</v>
      </c>
      <c r="D37" s="214" t="s">
        <v>105</v>
      </c>
      <c r="E37" s="71">
        <f t="shared" si="0"/>
        <v>13.824000000000002</v>
      </c>
      <c r="F37" s="72">
        <f t="shared" si="1"/>
        <v>13.824000000000002</v>
      </c>
      <c r="G37" s="72">
        <f t="shared" si="2"/>
        <v>8.475</v>
      </c>
      <c r="H37" s="76"/>
      <c r="I37" s="75">
        <f t="shared" si="4"/>
        <v>2.63</v>
      </c>
      <c r="J37" s="73">
        <v>2.63</v>
      </c>
      <c r="K37" s="73"/>
      <c r="L37" s="74"/>
      <c r="M37" s="75">
        <f aca="true" t="shared" si="6" ref="M37:M52">N37</f>
        <v>11.194</v>
      </c>
      <c r="N37" s="73">
        <v>11.194</v>
      </c>
      <c r="O37" s="73">
        <v>8.475</v>
      </c>
      <c r="P37" s="76"/>
      <c r="Q37" s="67"/>
      <c r="R37" s="69"/>
      <c r="S37" s="69"/>
      <c r="T37" s="78"/>
      <c r="U37" s="75"/>
      <c r="V37" s="73"/>
      <c r="W37" s="73"/>
      <c r="X37" s="76"/>
    </row>
    <row r="38" spans="3:24" ht="12.75">
      <c r="C38" s="80">
        <v>25</v>
      </c>
      <c r="D38" s="214" t="s">
        <v>106</v>
      </c>
      <c r="E38" s="71">
        <f t="shared" si="0"/>
        <v>10.098</v>
      </c>
      <c r="F38" s="72">
        <f t="shared" si="1"/>
        <v>10.098</v>
      </c>
      <c r="G38" s="72">
        <f t="shared" si="2"/>
        <v>7.267</v>
      </c>
      <c r="H38" s="76"/>
      <c r="I38" s="75">
        <f aca="true" t="shared" si="7" ref="I38:I46">J38+L38</f>
        <v>0.5</v>
      </c>
      <c r="J38" s="73">
        <v>0.5</v>
      </c>
      <c r="K38" s="73"/>
      <c r="L38" s="74"/>
      <c r="M38" s="75">
        <f t="shared" si="6"/>
        <v>9.598</v>
      </c>
      <c r="N38" s="73">
        <v>9.598</v>
      </c>
      <c r="O38" s="73">
        <v>7.267</v>
      </c>
      <c r="P38" s="76"/>
      <c r="Q38" s="71"/>
      <c r="R38" s="73"/>
      <c r="S38" s="69"/>
      <c r="T38" s="78"/>
      <c r="U38" s="75"/>
      <c r="V38" s="73"/>
      <c r="W38" s="73"/>
      <c r="X38" s="76"/>
    </row>
    <row r="39" spans="3:24" ht="12.75">
      <c r="C39" s="80">
        <v>26</v>
      </c>
      <c r="D39" s="214" t="s">
        <v>107</v>
      </c>
      <c r="E39" s="71">
        <f t="shared" si="0"/>
        <v>12.1</v>
      </c>
      <c r="F39" s="72">
        <f t="shared" si="1"/>
        <v>12.1</v>
      </c>
      <c r="G39" s="72">
        <f t="shared" si="2"/>
        <v>8.783</v>
      </c>
      <c r="H39" s="76"/>
      <c r="I39" s="75">
        <f t="shared" si="7"/>
        <v>0.5</v>
      </c>
      <c r="J39" s="73">
        <v>0.5</v>
      </c>
      <c r="K39" s="73"/>
      <c r="L39" s="74"/>
      <c r="M39" s="75">
        <f t="shared" si="6"/>
        <v>11.6</v>
      </c>
      <c r="N39" s="73">
        <v>11.6</v>
      </c>
      <c r="O39" s="73">
        <v>8.783</v>
      </c>
      <c r="P39" s="76"/>
      <c r="Q39" s="67"/>
      <c r="R39" s="69"/>
      <c r="S39" s="69"/>
      <c r="T39" s="78"/>
      <c r="U39" s="75"/>
      <c r="V39" s="73"/>
      <c r="W39" s="73"/>
      <c r="X39" s="76"/>
    </row>
    <row r="40" spans="3:24" ht="12.75">
      <c r="C40" s="80">
        <v>27</v>
      </c>
      <c r="D40" s="214" t="s">
        <v>108</v>
      </c>
      <c r="E40" s="71">
        <f t="shared" si="0"/>
        <v>1.331</v>
      </c>
      <c r="F40" s="72">
        <f t="shared" si="1"/>
        <v>1.331</v>
      </c>
      <c r="G40" s="72">
        <f t="shared" si="2"/>
        <v>0.856</v>
      </c>
      <c r="H40" s="76"/>
      <c r="I40" s="75">
        <f t="shared" si="7"/>
        <v>0.2</v>
      </c>
      <c r="J40" s="73">
        <v>0.2</v>
      </c>
      <c r="K40" s="73"/>
      <c r="L40" s="74"/>
      <c r="M40" s="75">
        <f t="shared" si="6"/>
        <v>1.131</v>
      </c>
      <c r="N40" s="73">
        <v>1.131</v>
      </c>
      <c r="O40" s="73">
        <v>0.856</v>
      </c>
      <c r="P40" s="76"/>
      <c r="Q40" s="67"/>
      <c r="R40" s="69"/>
      <c r="S40" s="69"/>
      <c r="T40" s="78"/>
      <c r="U40" s="75"/>
      <c r="V40" s="73"/>
      <c r="W40" s="73"/>
      <c r="X40" s="76"/>
    </row>
    <row r="41" spans="3:24" ht="12.75">
      <c r="C41" s="80">
        <v>28</v>
      </c>
      <c r="D41" s="214" t="s">
        <v>109</v>
      </c>
      <c r="E41" s="71">
        <f t="shared" si="0"/>
        <v>8.869</v>
      </c>
      <c r="F41" s="72">
        <f t="shared" si="1"/>
        <v>8.869</v>
      </c>
      <c r="G41" s="72">
        <f t="shared" si="2"/>
        <v>6.261</v>
      </c>
      <c r="H41" s="76"/>
      <c r="I41" s="75">
        <f t="shared" si="7"/>
        <v>0.6</v>
      </c>
      <c r="J41" s="73">
        <v>0.6</v>
      </c>
      <c r="K41" s="73"/>
      <c r="L41" s="74"/>
      <c r="M41" s="75">
        <f t="shared" si="6"/>
        <v>8.269</v>
      </c>
      <c r="N41" s="73">
        <v>8.269</v>
      </c>
      <c r="O41" s="73">
        <v>6.261</v>
      </c>
      <c r="P41" s="76"/>
      <c r="Q41" s="67"/>
      <c r="R41" s="69"/>
      <c r="S41" s="69"/>
      <c r="T41" s="78"/>
      <c r="U41" s="75"/>
      <c r="V41" s="73"/>
      <c r="W41" s="73"/>
      <c r="X41" s="76"/>
    </row>
    <row r="42" spans="3:24" ht="12.75">
      <c r="C42" s="80">
        <f>+C41+1</f>
        <v>29</v>
      </c>
      <c r="D42" s="225" t="s">
        <v>110</v>
      </c>
      <c r="E42" s="71">
        <f t="shared" si="0"/>
        <v>14.652000000000001</v>
      </c>
      <c r="F42" s="72">
        <f t="shared" si="1"/>
        <v>14.652000000000001</v>
      </c>
      <c r="G42" s="72">
        <f t="shared" si="2"/>
        <v>10.245</v>
      </c>
      <c r="H42" s="76"/>
      <c r="I42" s="75">
        <f t="shared" si="7"/>
        <v>1.12</v>
      </c>
      <c r="J42" s="73">
        <v>1.12</v>
      </c>
      <c r="K42" s="73"/>
      <c r="L42" s="74"/>
      <c r="M42" s="75">
        <f t="shared" si="6"/>
        <v>13.532</v>
      </c>
      <c r="N42" s="73">
        <v>13.532</v>
      </c>
      <c r="O42" s="73">
        <v>10.245</v>
      </c>
      <c r="P42" s="76"/>
      <c r="Q42" s="67"/>
      <c r="R42" s="69"/>
      <c r="S42" s="69"/>
      <c r="T42" s="78"/>
      <c r="U42" s="75"/>
      <c r="V42" s="73"/>
      <c r="W42" s="73"/>
      <c r="X42" s="76"/>
    </row>
    <row r="43" spans="3:24" ht="12.75">
      <c r="C43" s="80">
        <f>+C42+1</f>
        <v>30</v>
      </c>
      <c r="D43" s="214" t="s">
        <v>185</v>
      </c>
      <c r="E43" s="71">
        <f t="shared" si="0"/>
        <v>9.259</v>
      </c>
      <c r="F43" s="72">
        <f t="shared" si="1"/>
        <v>9.259</v>
      </c>
      <c r="G43" s="72">
        <f t="shared" si="2"/>
        <v>5.193</v>
      </c>
      <c r="H43" s="76"/>
      <c r="I43" s="75">
        <f t="shared" si="7"/>
        <v>2.4</v>
      </c>
      <c r="J43" s="73">
        <v>2.4</v>
      </c>
      <c r="K43" s="73"/>
      <c r="L43" s="74"/>
      <c r="M43" s="75">
        <f t="shared" si="6"/>
        <v>6.859</v>
      </c>
      <c r="N43" s="73">
        <v>6.859</v>
      </c>
      <c r="O43" s="73">
        <v>5.193</v>
      </c>
      <c r="P43" s="76"/>
      <c r="Q43" s="71"/>
      <c r="R43" s="73"/>
      <c r="S43" s="73"/>
      <c r="T43" s="78"/>
      <c r="U43" s="75"/>
      <c r="V43" s="73"/>
      <c r="W43" s="73"/>
      <c r="X43" s="76"/>
    </row>
    <row r="44" spans="3:24" ht="12.75">
      <c r="C44" s="80">
        <f>+C43+1</f>
        <v>31</v>
      </c>
      <c r="D44" s="214" t="s">
        <v>112</v>
      </c>
      <c r="E44" s="71">
        <f t="shared" si="0"/>
        <v>7.335</v>
      </c>
      <c r="F44" s="72">
        <f t="shared" si="1"/>
        <v>7.335</v>
      </c>
      <c r="G44" s="72">
        <f t="shared" si="2"/>
        <v>5.175</v>
      </c>
      <c r="H44" s="76"/>
      <c r="I44" s="75">
        <f t="shared" si="7"/>
        <v>0.5</v>
      </c>
      <c r="J44" s="73">
        <v>0.5</v>
      </c>
      <c r="K44" s="73"/>
      <c r="L44" s="74"/>
      <c r="M44" s="75">
        <f t="shared" si="6"/>
        <v>6.835</v>
      </c>
      <c r="N44" s="73">
        <v>6.835</v>
      </c>
      <c r="O44" s="73">
        <v>5.175</v>
      </c>
      <c r="P44" s="76"/>
      <c r="Q44" s="71"/>
      <c r="R44" s="73"/>
      <c r="S44" s="73"/>
      <c r="T44" s="78"/>
      <c r="U44" s="75"/>
      <c r="V44" s="79"/>
      <c r="W44" s="73"/>
      <c r="X44" s="76"/>
    </row>
    <row r="45" spans="3:24" ht="12.75">
      <c r="C45" s="80">
        <f>+C44+1</f>
        <v>32</v>
      </c>
      <c r="D45" s="214" t="s">
        <v>123</v>
      </c>
      <c r="E45" s="71">
        <f t="shared" si="0"/>
        <v>11.552</v>
      </c>
      <c r="F45" s="72">
        <f t="shared" si="1"/>
        <v>11.552</v>
      </c>
      <c r="G45" s="72">
        <f t="shared" si="2"/>
        <v>8.008</v>
      </c>
      <c r="H45" s="76"/>
      <c r="I45" s="75">
        <f t="shared" si="7"/>
        <v>0.975</v>
      </c>
      <c r="J45" s="73">
        <v>0.975</v>
      </c>
      <c r="K45" s="73"/>
      <c r="L45" s="74"/>
      <c r="M45" s="75">
        <f t="shared" si="6"/>
        <v>10.577</v>
      </c>
      <c r="N45" s="73">
        <v>10.577</v>
      </c>
      <c r="O45" s="73">
        <v>8.008</v>
      </c>
      <c r="P45" s="76"/>
      <c r="Q45" s="67"/>
      <c r="R45" s="69"/>
      <c r="S45" s="69"/>
      <c r="T45" s="78"/>
      <c r="U45" s="75"/>
      <c r="V45" s="73"/>
      <c r="W45" s="73"/>
      <c r="X45" s="76"/>
    </row>
    <row r="46" spans="3:24" ht="12.75">
      <c r="C46" s="82">
        <f>+C45+1</f>
        <v>33</v>
      </c>
      <c r="D46" s="225" t="s">
        <v>113</v>
      </c>
      <c r="E46" s="71">
        <f t="shared" si="0"/>
        <v>18.411</v>
      </c>
      <c r="F46" s="72">
        <f t="shared" si="1"/>
        <v>18.411</v>
      </c>
      <c r="G46" s="72">
        <f t="shared" si="2"/>
        <v>12.675</v>
      </c>
      <c r="H46" s="86"/>
      <c r="I46" s="75">
        <f t="shared" si="7"/>
        <v>1.67</v>
      </c>
      <c r="J46" s="83">
        <v>1.67</v>
      </c>
      <c r="K46" s="83"/>
      <c r="L46" s="84"/>
      <c r="M46" s="75">
        <f t="shared" si="6"/>
        <v>16.741</v>
      </c>
      <c r="N46" s="73">
        <v>16.741</v>
      </c>
      <c r="O46" s="73">
        <v>12.675</v>
      </c>
      <c r="P46" s="76"/>
      <c r="Q46" s="202"/>
      <c r="R46" s="87"/>
      <c r="S46" s="87"/>
      <c r="T46" s="88"/>
      <c r="U46" s="85"/>
      <c r="V46" s="83"/>
      <c r="W46" s="83"/>
      <c r="X46" s="86"/>
    </row>
    <row r="47" spans="3:24" ht="12.75">
      <c r="C47" s="80">
        <v>34</v>
      </c>
      <c r="D47" s="214" t="s">
        <v>124</v>
      </c>
      <c r="E47" s="71">
        <f t="shared" si="0"/>
        <v>5.087</v>
      </c>
      <c r="F47" s="72">
        <f t="shared" si="1"/>
        <v>5.087</v>
      </c>
      <c r="G47" s="72">
        <f t="shared" si="2"/>
        <v>1.756</v>
      </c>
      <c r="H47" s="76"/>
      <c r="I47" s="75">
        <f>J47+L47</f>
        <v>0.767</v>
      </c>
      <c r="J47" s="73">
        <v>0.767</v>
      </c>
      <c r="K47" s="79"/>
      <c r="L47" s="77"/>
      <c r="M47" s="75">
        <f t="shared" si="6"/>
        <v>2.32</v>
      </c>
      <c r="N47" s="73">
        <v>2.32</v>
      </c>
      <c r="O47" s="73">
        <v>1.756</v>
      </c>
      <c r="P47" s="78"/>
      <c r="Q47" s="71"/>
      <c r="R47" s="73"/>
      <c r="S47" s="73"/>
      <c r="T47" s="76"/>
      <c r="U47" s="75">
        <f>V47+X47</f>
        <v>2</v>
      </c>
      <c r="V47" s="73">
        <v>2</v>
      </c>
      <c r="W47" s="73"/>
      <c r="X47" s="76"/>
    </row>
    <row r="48" spans="3:24" ht="12.75">
      <c r="C48" s="80">
        <v>35</v>
      </c>
      <c r="D48" s="214" t="s">
        <v>125</v>
      </c>
      <c r="E48" s="71">
        <f t="shared" si="0"/>
        <v>5.32</v>
      </c>
      <c r="F48" s="72">
        <f t="shared" si="1"/>
        <v>5.32</v>
      </c>
      <c r="G48" s="72">
        <f t="shared" si="2"/>
        <v>1.756</v>
      </c>
      <c r="H48" s="76"/>
      <c r="I48" s="75"/>
      <c r="J48" s="73"/>
      <c r="K48" s="79"/>
      <c r="L48" s="77"/>
      <c r="M48" s="75">
        <f t="shared" si="6"/>
        <v>2.32</v>
      </c>
      <c r="N48" s="73">
        <v>2.32</v>
      </c>
      <c r="O48" s="73">
        <v>1.756</v>
      </c>
      <c r="P48" s="78"/>
      <c r="Q48" s="71"/>
      <c r="R48" s="73"/>
      <c r="S48" s="73"/>
      <c r="T48" s="76"/>
      <c r="U48" s="75">
        <f>V48+X48</f>
        <v>3</v>
      </c>
      <c r="V48" s="73">
        <v>3</v>
      </c>
      <c r="W48" s="73"/>
      <c r="X48" s="76"/>
    </row>
    <row r="49" spans="3:24" ht="12.75">
      <c r="C49" s="80">
        <v>36</v>
      </c>
      <c r="D49" s="214" t="s">
        <v>186</v>
      </c>
      <c r="E49" s="71">
        <f t="shared" si="0"/>
        <v>1.569</v>
      </c>
      <c r="F49" s="72">
        <f t="shared" si="1"/>
        <v>1.569</v>
      </c>
      <c r="G49" s="72">
        <f t="shared" si="2"/>
        <v>1.198</v>
      </c>
      <c r="H49" s="76"/>
      <c r="I49" s="75">
        <f>J49+L49</f>
        <v>1.569</v>
      </c>
      <c r="J49" s="73">
        <v>1.569</v>
      </c>
      <c r="K49" s="73">
        <v>1.198</v>
      </c>
      <c r="L49" s="77"/>
      <c r="M49" s="68"/>
      <c r="N49" s="69"/>
      <c r="O49" s="69"/>
      <c r="P49" s="78"/>
      <c r="Q49" s="71"/>
      <c r="R49" s="73"/>
      <c r="S49" s="73"/>
      <c r="T49" s="76"/>
      <c r="U49" s="75"/>
      <c r="V49" s="73"/>
      <c r="W49" s="73"/>
      <c r="X49" s="76"/>
    </row>
    <row r="50" spans="3:24" ht="12.75">
      <c r="C50" s="80">
        <v>37</v>
      </c>
      <c r="D50" s="214" t="s">
        <v>270</v>
      </c>
      <c r="E50" s="71">
        <f>I50+M50+Q50+U50</f>
        <v>2.273</v>
      </c>
      <c r="F50" s="72">
        <f>J50+N50+R50+V50</f>
        <v>2.273</v>
      </c>
      <c r="G50" s="72">
        <f>K50+O50+S50+W50</f>
        <v>1.721</v>
      </c>
      <c r="H50" s="76"/>
      <c r="I50" s="75"/>
      <c r="J50" s="73"/>
      <c r="K50" s="73"/>
      <c r="L50" s="77"/>
      <c r="M50" s="75">
        <f t="shared" si="6"/>
        <v>2.273</v>
      </c>
      <c r="N50" s="73">
        <v>2.273</v>
      </c>
      <c r="O50" s="73">
        <v>1.721</v>
      </c>
      <c r="P50" s="78"/>
      <c r="Q50" s="71"/>
      <c r="R50" s="73"/>
      <c r="S50" s="73"/>
      <c r="T50" s="76"/>
      <c r="U50" s="75"/>
      <c r="V50" s="73"/>
      <c r="W50" s="73"/>
      <c r="X50" s="76"/>
    </row>
    <row r="51" spans="3:24" ht="12.75">
      <c r="C51" s="80">
        <v>38</v>
      </c>
      <c r="D51" s="214" t="s">
        <v>187</v>
      </c>
      <c r="E51" s="71">
        <f t="shared" si="0"/>
        <v>0.069</v>
      </c>
      <c r="F51" s="72">
        <f t="shared" si="1"/>
        <v>0.069</v>
      </c>
      <c r="G51" s="72">
        <f t="shared" si="2"/>
        <v>0.053</v>
      </c>
      <c r="H51" s="76"/>
      <c r="I51" s="75"/>
      <c r="J51" s="73"/>
      <c r="K51" s="73"/>
      <c r="L51" s="77"/>
      <c r="M51" s="68"/>
      <c r="N51" s="69"/>
      <c r="O51" s="69"/>
      <c r="P51" s="78"/>
      <c r="Q51" s="71">
        <f aca="true" t="shared" si="8" ref="Q51:Q68">+R51+T51</f>
        <v>0.069</v>
      </c>
      <c r="R51" s="73">
        <v>0.069</v>
      </c>
      <c r="S51" s="73">
        <v>0.053</v>
      </c>
      <c r="T51" s="76"/>
      <c r="U51" s="75"/>
      <c r="V51" s="73"/>
      <c r="W51" s="73"/>
      <c r="X51" s="76"/>
    </row>
    <row r="52" spans="3:24" ht="12.75">
      <c r="C52" s="80">
        <v>39</v>
      </c>
      <c r="D52" s="214" t="s">
        <v>115</v>
      </c>
      <c r="E52" s="71">
        <f t="shared" si="0"/>
        <v>6.072</v>
      </c>
      <c r="F52" s="72">
        <f t="shared" si="1"/>
        <v>1.572</v>
      </c>
      <c r="G52" s="72">
        <f t="shared" si="2"/>
        <v>1.193</v>
      </c>
      <c r="H52" s="76">
        <f>L52+T52+X52</f>
        <v>4.5</v>
      </c>
      <c r="I52" s="75">
        <f>J52+L52</f>
        <v>4.5</v>
      </c>
      <c r="J52" s="73"/>
      <c r="K52" s="73"/>
      <c r="L52" s="74">
        <v>4.5</v>
      </c>
      <c r="M52" s="75">
        <f t="shared" si="6"/>
        <v>1.165</v>
      </c>
      <c r="N52" s="73">
        <v>1.165</v>
      </c>
      <c r="O52" s="73">
        <v>0.882</v>
      </c>
      <c r="P52" s="76"/>
      <c r="Q52" s="71">
        <f t="shared" si="8"/>
        <v>0.407</v>
      </c>
      <c r="R52" s="73">
        <v>0.407</v>
      </c>
      <c r="S52" s="73">
        <v>0.311</v>
      </c>
      <c r="T52" s="76"/>
      <c r="U52" s="75"/>
      <c r="V52" s="73"/>
      <c r="W52" s="73"/>
      <c r="X52" s="76"/>
    </row>
    <row r="53" spans="3:24" ht="12.75">
      <c r="C53" s="80">
        <v>40</v>
      </c>
      <c r="D53" s="214" t="s">
        <v>126</v>
      </c>
      <c r="E53" s="71">
        <f t="shared" si="0"/>
        <v>2.321</v>
      </c>
      <c r="F53" s="72">
        <f t="shared" si="1"/>
        <v>2.321</v>
      </c>
      <c r="G53" s="72">
        <f t="shared" si="2"/>
        <v>1.758</v>
      </c>
      <c r="H53" s="76"/>
      <c r="I53" s="75"/>
      <c r="J53" s="73"/>
      <c r="K53" s="73"/>
      <c r="L53" s="77"/>
      <c r="M53" s="75">
        <f>N53</f>
        <v>2.273</v>
      </c>
      <c r="N53" s="73">
        <v>2.273</v>
      </c>
      <c r="O53" s="73">
        <v>1.721</v>
      </c>
      <c r="P53" s="78"/>
      <c r="Q53" s="71">
        <f t="shared" si="8"/>
        <v>0.048</v>
      </c>
      <c r="R53" s="73">
        <v>0.048</v>
      </c>
      <c r="S53" s="73">
        <v>0.037</v>
      </c>
      <c r="T53" s="76"/>
      <c r="U53" s="75"/>
      <c r="V53" s="73"/>
      <c r="W53" s="73"/>
      <c r="X53" s="76"/>
    </row>
    <row r="54" spans="3:24" ht="12.75">
      <c r="C54" s="80">
        <v>41</v>
      </c>
      <c r="D54" s="214" t="s">
        <v>154</v>
      </c>
      <c r="E54" s="71">
        <f t="shared" si="0"/>
        <v>0.301</v>
      </c>
      <c r="F54" s="72">
        <f t="shared" si="1"/>
        <v>0.301</v>
      </c>
      <c r="G54" s="72">
        <f t="shared" si="2"/>
        <v>0.23</v>
      </c>
      <c r="H54" s="76"/>
      <c r="I54" s="75"/>
      <c r="J54" s="73"/>
      <c r="K54" s="73"/>
      <c r="L54" s="77"/>
      <c r="M54" s="68"/>
      <c r="N54" s="69"/>
      <c r="O54" s="69"/>
      <c r="P54" s="78"/>
      <c r="Q54" s="71">
        <f t="shared" si="8"/>
        <v>0.301</v>
      </c>
      <c r="R54" s="73">
        <v>0.301</v>
      </c>
      <c r="S54" s="73">
        <v>0.23</v>
      </c>
      <c r="T54" s="76"/>
      <c r="U54" s="75"/>
      <c r="V54" s="73"/>
      <c r="W54" s="73"/>
      <c r="X54" s="76"/>
    </row>
    <row r="55" spans="3:24" ht="12.75">
      <c r="C55" s="80">
        <v>42</v>
      </c>
      <c r="D55" s="214" t="s">
        <v>188</v>
      </c>
      <c r="E55" s="71">
        <f t="shared" si="0"/>
        <v>0.096</v>
      </c>
      <c r="F55" s="72">
        <f t="shared" si="1"/>
        <v>0.096</v>
      </c>
      <c r="G55" s="72">
        <f t="shared" si="2"/>
        <v>0.073</v>
      </c>
      <c r="H55" s="76"/>
      <c r="I55" s="75"/>
      <c r="J55" s="73"/>
      <c r="K55" s="73"/>
      <c r="L55" s="77"/>
      <c r="M55" s="68"/>
      <c r="N55" s="69"/>
      <c r="O55" s="69"/>
      <c r="P55" s="78"/>
      <c r="Q55" s="71">
        <f t="shared" si="8"/>
        <v>0.096</v>
      </c>
      <c r="R55" s="73">
        <v>0.096</v>
      </c>
      <c r="S55" s="73">
        <v>0.073</v>
      </c>
      <c r="T55" s="76"/>
      <c r="U55" s="75"/>
      <c r="V55" s="73"/>
      <c r="W55" s="73"/>
      <c r="X55" s="76"/>
    </row>
    <row r="56" spans="3:24" ht="12.75">
      <c r="C56" s="80">
        <v>43</v>
      </c>
      <c r="D56" s="214" t="s">
        <v>117</v>
      </c>
      <c r="E56" s="71">
        <f t="shared" si="0"/>
        <v>4.955</v>
      </c>
      <c r="F56" s="72">
        <f t="shared" si="1"/>
        <v>4.955</v>
      </c>
      <c r="G56" s="72">
        <f t="shared" si="2"/>
        <v>3.76</v>
      </c>
      <c r="H56" s="76"/>
      <c r="I56" s="75"/>
      <c r="J56" s="73"/>
      <c r="K56" s="73"/>
      <c r="L56" s="77"/>
      <c r="M56" s="75">
        <f>N56</f>
        <v>3.507</v>
      </c>
      <c r="N56" s="73">
        <v>3.507</v>
      </c>
      <c r="O56" s="73">
        <v>2.655</v>
      </c>
      <c r="P56" s="78"/>
      <c r="Q56" s="71">
        <f t="shared" si="8"/>
        <v>1.448</v>
      </c>
      <c r="R56" s="73">
        <v>1.448</v>
      </c>
      <c r="S56" s="73">
        <v>1.105</v>
      </c>
      <c r="T56" s="76"/>
      <c r="U56" s="75"/>
      <c r="V56" s="73"/>
      <c r="W56" s="73"/>
      <c r="X56" s="76"/>
    </row>
    <row r="57" spans="3:24" ht="12.75">
      <c r="C57" s="80">
        <v>44</v>
      </c>
      <c r="D57" s="214" t="s">
        <v>189</v>
      </c>
      <c r="E57" s="71">
        <f t="shared" si="0"/>
        <v>1.159</v>
      </c>
      <c r="F57" s="72">
        <f t="shared" si="1"/>
        <v>1.159</v>
      </c>
      <c r="G57" s="72">
        <f t="shared" si="2"/>
        <v>0.885</v>
      </c>
      <c r="H57" s="76"/>
      <c r="I57" s="75"/>
      <c r="J57" s="73"/>
      <c r="K57" s="73"/>
      <c r="L57" s="77"/>
      <c r="M57" s="68"/>
      <c r="N57" s="69"/>
      <c r="O57" s="69"/>
      <c r="P57" s="78"/>
      <c r="Q57" s="71">
        <f t="shared" si="8"/>
        <v>1.159</v>
      </c>
      <c r="R57" s="73">
        <v>1.159</v>
      </c>
      <c r="S57" s="73">
        <v>0.885</v>
      </c>
      <c r="T57" s="76"/>
      <c r="U57" s="75"/>
      <c r="V57" s="73"/>
      <c r="W57" s="73"/>
      <c r="X57" s="76"/>
    </row>
    <row r="58" spans="3:24" ht="12.75">
      <c r="C58" s="80">
        <v>45</v>
      </c>
      <c r="D58" s="214" t="s">
        <v>118</v>
      </c>
      <c r="E58" s="71">
        <f t="shared" si="0"/>
        <v>0.394</v>
      </c>
      <c r="F58" s="72">
        <f t="shared" si="1"/>
        <v>0.394</v>
      </c>
      <c r="G58" s="72">
        <f t="shared" si="2"/>
        <v>0.301</v>
      </c>
      <c r="H58" s="76"/>
      <c r="I58" s="75"/>
      <c r="J58" s="73"/>
      <c r="K58" s="73"/>
      <c r="L58" s="74"/>
      <c r="M58" s="75"/>
      <c r="N58" s="73"/>
      <c r="O58" s="73"/>
      <c r="P58" s="76"/>
      <c r="Q58" s="71">
        <f t="shared" si="8"/>
        <v>0.394</v>
      </c>
      <c r="R58" s="73">
        <v>0.394</v>
      </c>
      <c r="S58" s="73">
        <v>0.301</v>
      </c>
      <c r="T58" s="76"/>
      <c r="U58" s="75"/>
      <c r="V58" s="73"/>
      <c r="W58" s="73"/>
      <c r="X58" s="76"/>
    </row>
    <row r="59" spans="3:24" ht="12.75">
      <c r="C59" s="80">
        <v>46</v>
      </c>
      <c r="D59" s="214" t="s">
        <v>190</v>
      </c>
      <c r="E59" s="71">
        <f t="shared" si="0"/>
        <v>0.096</v>
      </c>
      <c r="F59" s="72">
        <f t="shared" si="1"/>
        <v>0.096</v>
      </c>
      <c r="G59" s="72">
        <f t="shared" si="2"/>
        <v>0.073</v>
      </c>
      <c r="H59" s="76"/>
      <c r="I59" s="75"/>
      <c r="J59" s="73"/>
      <c r="K59" s="73"/>
      <c r="L59" s="74"/>
      <c r="M59" s="75"/>
      <c r="N59" s="73"/>
      <c r="O59" s="73"/>
      <c r="P59" s="76"/>
      <c r="Q59" s="71">
        <f t="shared" si="8"/>
        <v>0.096</v>
      </c>
      <c r="R59" s="73">
        <v>0.096</v>
      </c>
      <c r="S59" s="73">
        <v>0.073</v>
      </c>
      <c r="T59" s="76"/>
      <c r="U59" s="75"/>
      <c r="V59" s="73"/>
      <c r="W59" s="73"/>
      <c r="X59" s="76"/>
    </row>
    <row r="60" spans="3:24" ht="12.75">
      <c r="C60" s="80">
        <v>47</v>
      </c>
      <c r="D60" s="214" t="s">
        <v>119</v>
      </c>
      <c r="E60" s="71">
        <f t="shared" si="0"/>
        <v>0.604</v>
      </c>
      <c r="F60" s="72">
        <f t="shared" si="1"/>
        <v>0.604</v>
      </c>
      <c r="G60" s="72">
        <f t="shared" si="2"/>
        <v>0.461</v>
      </c>
      <c r="H60" s="76"/>
      <c r="I60" s="75"/>
      <c r="J60" s="73"/>
      <c r="K60" s="73"/>
      <c r="L60" s="74"/>
      <c r="M60" s="75"/>
      <c r="N60" s="73"/>
      <c r="O60" s="73"/>
      <c r="P60" s="76"/>
      <c r="Q60" s="71">
        <f t="shared" si="8"/>
        <v>0.604</v>
      </c>
      <c r="R60" s="89">
        <v>0.604</v>
      </c>
      <c r="S60" s="73">
        <v>0.461</v>
      </c>
      <c r="T60" s="76"/>
      <c r="U60" s="75"/>
      <c r="V60" s="73"/>
      <c r="W60" s="73"/>
      <c r="X60" s="76"/>
    </row>
    <row r="61" spans="3:24" ht="12.75">
      <c r="C61" s="80">
        <v>48</v>
      </c>
      <c r="D61" s="214" t="s">
        <v>120</v>
      </c>
      <c r="E61" s="71">
        <f t="shared" si="0"/>
        <v>2.525</v>
      </c>
      <c r="F61" s="72">
        <f t="shared" si="1"/>
        <v>2.525</v>
      </c>
      <c r="G61" s="72">
        <f t="shared" si="2"/>
        <v>1.915</v>
      </c>
      <c r="H61" s="76"/>
      <c r="I61" s="75"/>
      <c r="J61" s="73"/>
      <c r="K61" s="73"/>
      <c r="L61" s="74"/>
      <c r="M61" s="75">
        <f>N61</f>
        <v>2.022</v>
      </c>
      <c r="N61" s="73">
        <v>2.022</v>
      </c>
      <c r="O61" s="73">
        <v>1.531</v>
      </c>
      <c r="P61" s="76"/>
      <c r="Q61" s="71">
        <f t="shared" si="8"/>
        <v>0.503</v>
      </c>
      <c r="R61" s="73">
        <v>0.503</v>
      </c>
      <c r="S61" s="73">
        <v>0.384</v>
      </c>
      <c r="T61" s="76"/>
      <c r="U61" s="75"/>
      <c r="V61" s="73"/>
      <c r="W61" s="73"/>
      <c r="X61" s="76"/>
    </row>
    <row r="62" spans="3:24" ht="12.75">
      <c r="C62" s="80">
        <v>49</v>
      </c>
      <c r="D62" s="214" t="s">
        <v>191</v>
      </c>
      <c r="E62" s="71">
        <f t="shared" si="0"/>
        <v>1.554</v>
      </c>
      <c r="F62" s="72">
        <f t="shared" si="1"/>
        <v>1.554</v>
      </c>
      <c r="G62" s="72">
        <f t="shared" si="2"/>
        <v>1.179</v>
      </c>
      <c r="H62" s="76"/>
      <c r="I62" s="75"/>
      <c r="J62" s="73"/>
      <c r="K62" s="73"/>
      <c r="L62" s="77"/>
      <c r="M62" s="75">
        <f>N62</f>
        <v>1.145</v>
      </c>
      <c r="N62" s="73">
        <v>1.145</v>
      </c>
      <c r="O62" s="73">
        <v>0.867</v>
      </c>
      <c r="P62" s="78"/>
      <c r="Q62" s="71">
        <f t="shared" si="8"/>
        <v>0.409</v>
      </c>
      <c r="R62" s="73">
        <v>0.409</v>
      </c>
      <c r="S62" s="73">
        <v>0.312</v>
      </c>
      <c r="T62" s="78"/>
      <c r="U62" s="75"/>
      <c r="V62" s="73"/>
      <c r="W62" s="73"/>
      <c r="X62" s="76"/>
    </row>
    <row r="63" spans="3:24" ht="12.75">
      <c r="C63" s="80">
        <v>50</v>
      </c>
      <c r="D63" s="214" t="s">
        <v>138</v>
      </c>
      <c r="E63" s="71">
        <f t="shared" si="0"/>
        <v>1.242</v>
      </c>
      <c r="F63" s="72">
        <f t="shared" si="1"/>
        <v>1.242</v>
      </c>
      <c r="G63" s="72">
        <f t="shared" si="2"/>
        <v>0.941</v>
      </c>
      <c r="H63" s="76"/>
      <c r="I63" s="75"/>
      <c r="J63" s="73"/>
      <c r="K63" s="73"/>
      <c r="L63" s="74"/>
      <c r="M63" s="75">
        <f>N63</f>
        <v>1.137</v>
      </c>
      <c r="N63" s="73">
        <v>1.137</v>
      </c>
      <c r="O63" s="73">
        <v>0.861</v>
      </c>
      <c r="P63" s="76"/>
      <c r="Q63" s="71">
        <f t="shared" si="8"/>
        <v>0.105</v>
      </c>
      <c r="R63" s="73">
        <v>0.105</v>
      </c>
      <c r="S63" s="73">
        <v>0.08</v>
      </c>
      <c r="T63" s="76"/>
      <c r="U63" s="75"/>
      <c r="V63" s="73"/>
      <c r="W63" s="73"/>
      <c r="X63" s="76"/>
    </row>
    <row r="64" spans="3:24" ht="12.75">
      <c r="C64" s="80">
        <v>51</v>
      </c>
      <c r="D64" s="237" t="s">
        <v>121</v>
      </c>
      <c r="E64" s="71">
        <f t="shared" si="0"/>
        <v>4</v>
      </c>
      <c r="F64" s="72">
        <f t="shared" si="1"/>
        <v>1</v>
      </c>
      <c r="G64" s="72">
        <f t="shared" si="2"/>
        <v>0</v>
      </c>
      <c r="H64" s="76">
        <f>L64+T64+X64</f>
        <v>3</v>
      </c>
      <c r="I64" s="75">
        <f>J64+L64</f>
        <v>4</v>
      </c>
      <c r="J64" s="73">
        <v>1</v>
      </c>
      <c r="K64" s="73"/>
      <c r="L64" s="74">
        <v>3</v>
      </c>
      <c r="M64" s="75"/>
      <c r="N64" s="73"/>
      <c r="O64" s="73"/>
      <c r="P64" s="76"/>
      <c r="Q64" s="71"/>
      <c r="R64" s="73"/>
      <c r="S64" s="73"/>
      <c r="T64" s="76"/>
      <c r="U64" s="75"/>
      <c r="V64" s="73"/>
      <c r="W64" s="73"/>
      <c r="X64" s="76"/>
    </row>
    <row r="65" spans="3:24" ht="12.75">
      <c r="C65" s="80">
        <v>52</v>
      </c>
      <c r="D65" s="261" t="s">
        <v>311</v>
      </c>
      <c r="E65" s="71">
        <f t="shared" si="0"/>
        <v>1.812</v>
      </c>
      <c r="F65" s="72">
        <f t="shared" si="1"/>
        <v>1.812</v>
      </c>
      <c r="G65" s="250"/>
      <c r="H65" s="86"/>
      <c r="I65" s="75">
        <v>1.812</v>
      </c>
      <c r="J65" s="73">
        <v>1.812</v>
      </c>
      <c r="K65" s="73"/>
      <c r="L65" s="84"/>
      <c r="M65" s="75"/>
      <c r="N65" s="83"/>
      <c r="O65" s="83"/>
      <c r="P65" s="86"/>
      <c r="Q65" s="71"/>
      <c r="R65" s="73"/>
      <c r="S65" s="73"/>
      <c r="T65" s="76"/>
      <c r="U65" s="75"/>
      <c r="V65" s="73"/>
      <c r="W65" s="73"/>
      <c r="X65" s="76"/>
    </row>
    <row r="66" spans="3:24" ht="12.75">
      <c r="C66" s="80">
        <v>53</v>
      </c>
      <c r="D66" s="261" t="s">
        <v>312</v>
      </c>
      <c r="E66" s="71">
        <f t="shared" si="0"/>
        <v>2.053</v>
      </c>
      <c r="F66" s="72">
        <f t="shared" si="1"/>
        <v>2.053</v>
      </c>
      <c r="G66" s="250"/>
      <c r="H66" s="86"/>
      <c r="I66" s="75">
        <v>2.053</v>
      </c>
      <c r="J66" s="73">
        <v>2.053</v>
      </c>
      <c r="K66" s="73"/>
      <c r="L66" s="84"/>
      <c r="M66" s="75"/>
      <c r="N66" s="83"/>
      <c r="O66" s="83"/>
      <c r="P66" s="86"/>
      <c r="Q66" s="71"/>
      <c r="R66" s="73"/>
      <c r="S66" s="73"/>
      <c r="T66" s="76"/>
      <c r="U66" s="75"/>
      <c r="V66" s="73"/>
      <c r="W66" s="73"/>
      <c r="X66" s="76"/>
    </row>
    <row r="67" spans="3:24" ht="12.75">
      <c r="C67" s="80">
        <v>54</v>
      </c>
      <c r="D67" s="261" t="s">
        <v>272</v>
      </c>
      <c r="E67" s="210">
        <f>I67+M67+Q67+U67</f>
        <v>0.57</v>
      </c>
      <c r="F67" s="250">
        <f>J67+N67+R67+V67</f>
        <v>0.57</v>
      </c>
      <c r="G67" s="250">
        <f>K67+O67+S67+W67</f>
        <v>0.432</v>
      </c>
      <c r="H67" s="86"/>
      <c r="I67" s="75"/>
      <c r="J67" s="73"/>
      <c r="K67" s="73"/>
      <c r="L67" s="84"/>
      <c r="M67" s="75">
        <f>N67</f>
        <v>0.57</v>
      </c>
      <c r="N67" s="83">
        <v>0.57</v>
      </c>
      <c r="O67" s="83">
        <v>0.432</v>
      </c>
      <c r="P67" s="86"/>
      <c r="Q67" s="71"/>
      <c r="R67" s="73"/>
      <c r="S67" s="73"/>
      <c r="T67" s="76"/>
      <c r="U67" s="75"/>
      <c r="V67" s="73"/>
      <c r="W67" s="73"/>
      <c r="X67" s="76"/>
    </row>
    <row r="68" spans="3:24" ht="13.5" thickBot="1">
      <c r="C68" s="80">
        <v>55</v>
      </c>
      <c r="D68" s="215" t="s">
        <v>192</v>
      </c>
      <c r="E68" s="210">
        <f t="shared" si="0"/>
        <v>4.3</v>
      </c>
      <c r="F68" s="250">
        <f t="shared" si="1"/>
        <v>4.3</v>
      </c>
      <c r="G68" s="250">
        <f t="shared" si="2"/>
        <v>0</v>
      </c>
      <c r="H68" s="188"/>
      <c r="I68" s="75"/>
      <c r="J68" s="73"/>
      <c r="K68" s="73"/>
      <c r="L68" s="189"/>
      <c r="M68" s="192"/>
      <c r="N68" s="193"/>
      <c r="O68" s="193"/>
      <c r="P68" s="194"/>
      <c r="Q68" s="71">
        <f t="shared" si="8"/>
        <v>0</v>
      </c>
      <c r="R68" s="73"/>
      <c r="S68" s="73"/>
      <c r="T68" s="76"/>
      <c r="U68" s="75">
        <f>V68+X68</f>
        <v>4.3</v>
      </c>
      <c r="V68" s="73">
        <v>4.3</v>
      </c>
      <c r="W68" s="73"/>
      <c r="X68" s="76"/>
    </row>
    <row r="69" spans="3:24" ht="13.5" thickBot="1">
      <c r="C69" s="92">
        <v>56</v>
      </c>
      <c r="D69" s="93" t="s">
        <v>193</v>
      </c>
      <c r="E69" s="221">
        <f t="shared" si="0"/>
        <v>174.39999999999998</v>
      </c>
      <c r="F69" s="252">
        <f t="shared" si="1"/>
        <v>166.89999999999998</v>
      </c>
      <c r="G69" s="253">
        <f t="shared" si="2"/>
        <v>3.198</v>
      </c>
      <c r="H69" s="179">
        <f>+L69+T69+X69</f>
        <v>7.5</v>
      </c>
      <c r="I69" s="96">
        <f>J69+L69</f>
        <v>112.1</v>
      </c>
      <c r="J69" s="96">
        <f>J15+J19+J21+J23+J26+J27+J30+SUM(J34:J68)</f>
        <v>104.6</v>
      </c>
      <c r="K69" s="96">
        <f>K15+K19+K21+K23+K26+K27+K30+SUM(K34:K68)</f>
        <v>3.198</v>
      </c>
      <c r="L69" s="96">
        <f>L15+L19+L21+L23+L26+L27+L30+SUM(L34:L68)</f>
        <v>7.5</v>
      </c>
      <c r="M69" s="251">
        <f>N69+P69</f>
        <v>50.99999999999997</v>
      </c>
      <c r="N69" s="251">
        <f>N15+N19+N21+N23+N26+N27+N30+SUM(N34:N68)</f>
        <v>50.99999999999997</v>
      </c>
      <c r="O69" s="251">
        <f>O15+O19+O21+O23+O26+O27+O30+SUM(O34:O68)</f>
        <v>0</v>
      </c>
      <c r="P69" s="251"/>
      <c r="Q69" s="96">
        <f>R69+T69</f>
        <v>0</v>
      </c>
      <c r="R69" s="96">
        <f>R15+R19+R21+R23+R26+R27+R30+SUM(R34:R68)</f>
        <v>0</v>
      </c>
      <c r="S69" s="96">
        <f>S15+S19+S21+S23+S26+S27+S30+SUM(S34:S68)</f>
        <v>0</v>
      </c>
      <c r="T69" s="251"/>
      <c r="U69" s="96">
        <f>V69+X69</f>
        <v>11.3</v>
      </c>
      <c r="V69" s="96">
        <f>V15+V19+V21+V23+V26+V27+V30+SUM(V34:V68)</f>
        <v>11.3</v>
      </c>
      <c r="W69" s="96"/>
      <c r="X69" s="262"/>
    </row>
    <row r="72" ht="12.75">
      <c r="D72" s="14" t="s">
        <v>194</v>
      </c>
    </row>
    <row r="73" ht="12.75">
      <c r="D73" s="14" t="s">
        <v>263</v>
      </c>
    </row>
    <row r="74" ht="12.75">
      <c r="D74" s="102" t="s">
        <v>246</v>
      </c>
    </row>
    <row r="75" ht="12.75">
      <c r="D75" s="14" t="s">
        <v>249</v>
      </c>
    </row>
  </sheetData>
  <sheetProtection/>
  <mergeCells count="25">
    <mergeCell ref="V13:W13"/>
    <mergeCell ref="X13:X14"/>
    <mergeCell ref="Q12:Q14"/>
    <mergeCell ref="R12:T12"/>
    <mergeCell ref="U12:U14"/>
    <mergeCell ref="V12:X12"/>
    <mergeCell ref="R13:S13"/>
    <mergeCell ref="J12:L12"/>
    <mergeCell ref="F13:G13"/>
    <mergeCell ref="H13:H14"/>
    <mergeCell ref="J13:K13"/>
    <mergeCell ref="T13:T14"/>
    <mergeCell ref="L13:L14"/>
    <mergeCell ref="N13:O13"/>
    <mergeCell ref="P13:P14"/>
    <mergeCell ref="H2:L2"/>
    <mergeCell ref="D5:Q5"/>
    <mergeCell ref="E6:K6"/>
    <mergeCell ref="C12:C14"/>
    <mergeCell ref="D12:D14"/>
    <mergeCell ref="E12:E14"/>
    <mergeCell ref="F12:H12"/>
    <mergeCell ref="I12:I14"/>
    <mergeCell ref="M12:M14"/>
    <mergeCell ref="N12:P12"/>
  </mergeCells>
  <printOptions/>
  <pageMargins left="0.35433070866141736" right="0" top="0.7874015748031497" bottom="0.3937007874015748" header="0.5118110236220472" footer="0.5118110236220472"/>
  <pageSetup fitToHeight="0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95"/>
  <sheetViews>
    <sheetView tabSelected="1" zoomScalePageLayoutView="0" workbookViewId="0" topLeftCell="A55">
      <selection activeCell="E41" sqref="E41:E43"/>
    </sheetView>
  </sheetViews>
  <sheetFormatPr defaultColWidth="9.140625" defaultRowHeight="12.75"/>
  <cols>
    <col min="1" max="1" width="5.140625" style="0" customWidth="1"/>
    <col min="2" max="2" width="44.28125" style="0" customWidth="1"/>
    <col min="3" max="3" width="10.421875" style="0" customWidth="1"/>
    <col min="4" max="5" width="10.57421875" style="0" customWidth="1"/>
    <col min="6" max="6" width="9.00390625" style="0" customWidth="1"/>
    <col min="7" max="7" width="8.57421875" style="0" customWidth="1"/>
    <col min="8" max="8" width="7.8515625" style="0" customWidth="1"/>
    <col min="9" max="9" width="8.00390625" style="0" customWidth="1"/>
    <col min="10" max="10" width="7.421875" style="0" customWidth="1"/>
    <col min="11" max="11" width="11.140625" style="0" customWidth="1"/>
    <col min="12" max="12" width="10.57421875" style="0" customWidth="1"/>
    <col min="13" max="13" width="11.57421875" style="0" customWidth="1"/>
    <col min="14" max="14" width="7.421875" style="0" customWidth="1"/>
    <col min="15" max="15" width="8.421875" style="0" customWidth="1"/>
    <col min="16" max="16" width="8.7109375" style="0" customWidth="1"/>
    <col min="17" max="17" width="7.421875" style="0" customWidth="1"/>
    <col min="18" max="18" width="6.00390625" style="0" customWidth="1"/>
    <col min="19" max="19" width="8.28125" style="0" customWidth="1"/>
    <col min="20" max="20" width="8.57421875" style="0" customWidth="1"/>
    <col min="21" max="21" width="8.421875" style="0" customWidth="1"/>
    <col min="22" max="22" width="6.421875" style="0" customWidth="1"/>
  </cols>
  <sheetData>
    <row r="2" ht="12.75">
      <c r="R2" s="64" t="s">
        <v>122</v>
      </c>
    </row>
    <row r="3" spans="3:22" ht="12.75">
      <c r="C3" s="321" t="s">
        <v>168</v>
      </c>
      <c r="D3" s="321"/>
      <c r="E3" s="321"/>
      <c r="F3" s="321"/>
      <c r="G3" s="321"/>
      <c r="H3" s="321"/>
      <c r="I3" s="321"/>
      <c r="J3" s="321"/>
      <c r="K3" s="157"/>
      <c r="L3" s="157"/>
      <c r="M3" s="157"/>
      <c r="N3" s="157"/>
      <c r="P3" s="64"/>
      <c r="R3" s="57" t="s">
        <v>238</v>
      </c>
      <c r="S3" s="12"/>
      <c r="T3" s="12"/>
      <c r="U3" s="13"/>
      <c r="V3" s="13"/>
    </row>
    <row r="4" spans="2:18" ht="12.75">
      <c r="B4" s="103"/>
      <c r="C4" s="321" t="s">
        <v>195</v>
      </c>
      <c r="D4" s="321"/>
      <c r="E4" s="321"/>
      <c r="F4" s="321"/>
      <c r="G4" s="321"/>
      <c r="H4" s="321"/>
      <c r="I4" s="321"/>
      <c r="P4" s="57"/>
      <c r="Q4" s="12"/>
      <c r="R4" s="64" t="s">
        <v>196</v>
      </c>
    </row>
    <row r="5" spans="2:22" ht="12.75">
      <c r="B5" s="103"/>
      <c r="C5" s="157"/>
      <c r="D5" s="157"/>
      <c r="E5" s="157"/>
      <c r="F5" s="157"/>
      <c r="G5" s="157"/>
      <c r="H5" s="157"/>
      <c r="I5" s="157"/>
      <c r="P5" s="57"/>
      <c r="Q5" s="12"/>
      <c r="R5" s="160" t="s">
        <v>236</v>
      </c>
      <c r="S5" s="160"/>
      <c r="T5" s="160"/>
      <c r="U5" s="160"/>
      <c r="V5" s="160"/>
    </row>
    <row r="6" spans="2:22" ht="12.75">
      <c r="B6" s="103"/>
      <c r="C6" s="157"/>
      <c r="D6" s="157"/>
      <c r="E6" s="157"/>
      <c r="F6" s="157"/>
      <c r="G6" s="157"/>
      <c r="H6" s="157"/>
      <c r="I6" s="157"/>
      <c r="P6" s="57"/>
      <c r="Q6" s="12"/>
      <c r="R6" s="64" t="s">
        <v>248</v>
      </c>
      <c r="S6" s="64"/>
      <c r="T6" s="64"/>
      <c r="U6" s="162"/>
      <c r="V6" s="162"/>
    </row>
    <row r="7" spans="2:22" ht="12.75">
      <c r="B7" s="103"/>
      <c r="C7" s="157"/>
      <c r="D7" s="157"/>
      <c r="E7" s="157"/>
      <c r="F7" s="157"/>
      <c r="G7" s="157"/>
      <c r="H7" s="157"/>
      <c r="I7" s="157"/>
      <c r="P7" s="57"/>
      <c r="Q7" s="12"/>
      <c r="R7" s="64" t="s">
        <v>237</v>
      </c>
      <c r="S7" s="64"/>
      <c r="T7" s="64"/>
      <c r="U7" s="162"/>
      <c r="V7" s="162"/>
    </row>
    <row r="8" spans="16:20" ht="13.5" thickBot="1">
      <c r="P8" s="64"/>
      <c r="T8" s="29" t="s">
        <v>197</v>
      </c>
    </row>
    <row r="9" spans="1:22" ht="12.75">
      <c r="A9" s="347"/>
      <c r="B9" s="348" t="s">
        <v>172</v>
      </c>
      <c r="C9" s="351" t="s">
        <v>173</v>
      </c>
      <c r="D9" s="345" t="s">
        <v>174</v>
      </c>
      <c r="E9" s="345"/>
      <c r="F9" s="331"/>
      <c r="G9" s="342" t="s">
        <v>175</v>
      </c>
      <c r="H9" s="345" t="s">
        <v>174</v>
      </c>
      <c r="I9" s="345"/>
      <c r="J9" s="346"/>
      <c r="K9" s="342" t="s">
        <v>259</v>
      </c>
      <c r="L9" s="345" t="s">
        <v>174</v>
      </c>
      <c r="M9" s="345"/>
      <c r="N9" s="346"/>
      <c r="O9" s="342" t="s">
        <v>176</v>
      </c>
      <c r="P9" s="345" t="s">
        <v>174</v>
      </c>
      <c r="Q9" s="345"/>
      <c r="R9" s="346"/>
      <c r="S9" s="342" t="s">
        <v>247</v>
      </c>
      <c r="T9" s="345" t="s">
        <v>174</v>
      </c>
      <c r="U9" s="345"/>
      <c r="V9" s="346"/>
    </row>
    <row r="10" spans="1:22" ht="12.75">
      <c r="A10" s="313"/>
      <c r="B10" s="349"/>
      <c r="C10" s="352"/>
      <c r="D10" s="340" t="s">
        <v>177</v>
      </c>
      <c r="E10" s="340"/>
      <c r="F10" s="334" t="s">
        <v>178</v>
      </c>
      <c r="G10" s="343"/>
      <c r="H10" s="340" t="s">
        <v>177</v>
      </c>
      <c r="I10" s="340"/>
      <c r="J10" s="341" t="s">
        <v>178</v>
      </c>
      <c r="K10" s="343"/>
      <c r="L10" s="340" t="s">
        <v>177</v>
      </c>
      <c r="M10" s="340"/>
      <c r="N10" s="341" t="s">
        <v>178</v>
      </c>
      <c r="O10" s="343"/>
      <c r="P10" s="340" t="s">
        <v>177</v>
      </c>
      <c r="Q10" s="340"/>
      <c r="R10" s="341" t="s">
        <v>178</v>
      </c>
      <c r="S10" s="343"/>
      <c r="T10" s="340" t="s">
        <v>177</v>
      </c>
      <c r="U10" s="340"/>
      <c r="V10" s="341" t="s">
        <v>178</v>
      </c>
    </row>
    <row r="11" spans="1:22" ht="48.75" thickBot="1">
      <c r="A11" s="313"/>
      <c r="B11" s="350"/>
      <c r="C11" s="353"/>
      <c r="D11" s="104" t="s">
        <v>173</v>
      </c>
      <c r="E11" s="105" t="s">
        <v>179</v>
      </c>
      <c r="F11" s="336"/>
      <c r="G11" s="344"/>
      <c r="H11" s="104" t="s">
        <v>173</v>
      </c>
      <c r="I11" s="105" t="s">
        <v>179</v>
      </c>
      <c r="J11" s="338"/>
      <c r="K11" s="344"/>
      <c r="L11" s="104" t="s">
        <v>173</v>
      </c>
      <c r="M11" s="105" t="s">
        <v>179</v>
      </c>
      <c r="N11" s="338"/>
      <c r="O11" s="344"/>
      <c r="P11" s="104" t="s">
        <v>173</v>
      </c>
      <c r="Q11" s="105" t="s">
        <v>179</v>
      </c>
      <c r="R11" s="338"/>
      <c r="S11" s="344"/>
      <c r="T11" s="104" t="s">
        <v>173</v>
      </c>
      <c r="U11" s="105" t="s">
        <v>179</v>
      </c>
      <c r="V11" s="338"/>
    </row>
    <row r="12" spans="1:22" ht="30.75" thickBot="1">
      <c r="A12" s="106">
        <v>1</v>
      </c>
      <c r="B12" s="198" t="s">
        <v>198</v>
      </c>
      <c r="C12" s="221">
        <f>G12+K12+O12+S12</f>
        <v>10.18376</v>
      </c>
      <c r="D12" s="222">
        <f>H12+L12+P12+T12</f>
        <v>10.18376</v>
      </c>
      <c r="E12" s="222">
        <f>I12+Q12+M12+U12</f>
        <v>-1.37169</v>
      </c>
      <c r="F12" s="101"/>
      <c r="G12" s="108">
        <f>H12+J12</f>
        <v>14.7</v>
      </c>
      <c r="H12" s="108">
        <f>H13+H16+SUM(H18:H19)</f>
        <v>14.7</v>
      </c>
      <c r="I12" s="108">
        <f>I13+I16+SUM(I18:I19)</f>
        <v>2</v>
      </c>
      <c r="J12" s="98">
        <f>J13+J16+SUM(J18:J19)</f>
        <v>0</v>
      </c>
      <c r="K12" s="221">
        <f>L12+N12</f>
        <v>-4.41624</v>
      </c>
      <c r="L12" s="245">
        <f>L13+L16+SUM(L18:L19)</f>
        <v>-4.41624</v>
      </c>
      <c r="M12" s="245">
        <f>M13+M16+SUM(M18:M19)</f>
        <v>-3.37169</v>
      </c>
      <c r="N12" s="109"/>
      <c r="O12" s="108"/>
      <c r="P12" s="94"/>
      <c r="Q12" s="94"/>
      <c r="R12" s="101"/>
      <c r="S12" s="108">
        <f>S13+S16+SUM(S18:S19)</f>
        <v>-0.1</v>
      </c>
      <c r="T12" s="108">
        <f>T13+T16+SUM(T18:T19)</f>
        <v>-0.1</v>
      </c>
      <c r="U12" s="108"/>
      <c r="V12" s="101"/>
    </row>
    <row r="13" spans="1:22" ht="12.75">
      <c r="A13" s="110">
        <v>2</v>
      </c>
      <c r="B13" s="232" t="s">
        <v>199</v>
      </c>
      <c r="C13" s="231">
        <f aca="true" t="shared" si="0" ref="C13:C89">G13+K13+O13+S13</f>
        <v>3.28376</v>
      </c>
      <c r="D13" s="224">
        <f>H13+P13+L13+T13</f>
        <v>3.28376</v>
      </c>
      <c r="E13" s="224">
        <f aca="true" t="shared" si="1" ref="E13:E89">I13+Q13+M13+U13</f>
        <v>-1.37169</v>
      </c>
      <c r="F13" s="112"/>
      <c r="G13" s="111">
        <f aca="true" t="shared" si="2" ref="G13:M13">SUM(G14:G15)</f>
        <v>7.7</v>
      </c>
      <c r="H13" s="112">
        <f t="shared" si="2"/>
        <v>7.7</v>
      </c>
      <c r="I13" s="112">
        <f t="shared" si="2"/>
        <v>2</v>
      </c>
      <c r="J13" s="113">
        <f t="shared" si="2"/>
        <v>0</v>
      </c>
      <c r="K13" s="246">
        <f t="shared" si="2"/>
        <v>-4.41624</v>
      </c>
      <c r="L13" s="224">
        <f t="shared" si="2"/>
        <v>-4.41624</v>
      </c>
      <c r="M13" s="224">
        <f t="shared" si="2"/>
        <v>-3.37169</v>
      </c>
      <c r="N13" s="115"/>
      <c r="O13" s="116"/>
      <c r="P13" s="112"/>
      <c r="Q13" s="112"/>
      <c r="R13" s="118"/>
      <c r="S13" s="117"/>
      <c r="T13" s="112"/>
      <c r="U13" s="112"/>
      <c r="V13" s="118"/>
    </row>
    <row r="14" spans="1:22" ht="12.75">
      <c r="A14" s="119">
        <v>3</v>
      </c>
      <c r="B14" s="211" t="s">
        <v>200</v>
      </c>
      <c r="C14" s="217">
        <f t="shared" si="0"/>
        <v>-1.71624</v>
      </c>
      <c r="D14" s="218">
        <f aca="true" t="shared" si="3" ref="D14:D19">H14+P14+L14+T14</f>
        <v>-1.71624</v>
      </c>
      <c r="E14" s="218">
        <f t="shared" si="1"/>
        <v>-1.37169</v>
      </c>
      <c r="F14" s="73"/>
      <c r="G14" s="67">
        <f>H14+J14</f>
        <v>2.7</v>
      </c>
      <c r="H14" s="69">
        <v>2.7</v>
      </c>
      <c r="I14" s="120">
        <v>2</v>
      </c>
      <c r="J14" s="123"/>
      <c r="K14" s="155">
        <f>L14+N14</f>
        <v>-4.41624</v>
      </c>
      <c r="L14" s="154">
        <v>-4.41624</v>
      </c>
      <c r="M14" s="244">
        <v>-3.37169</v>
      </c>
      <c r="N14" s="121"/>
      <c r="O14" s="180"/>
      <c r="P14" s="122"/>
      <c r="Q14" s="122"/>
      <c r="R14" s="121"/>
      <c r="S14" s="68"/>
      <c r="T14" s="122"/>
      <c r="U14" s="122"/>
      <c r="V14" s="121"/>
    </row>
    <row r="15" spans="1:22" ht="12.75">
      <c r="A15" s="119">
        <v>4</v>
      </c>
      <c r="B15" s="211" t="s">
        <v>201</v>
      </c>
      <c r="C15" s="71">
        <f t="shared" si="0"/>
        <v>5</v>
      </c>
      <c r="D15" s="73">
        <f t="shared" si="3"/>
        <v>5</v>
      </c>
      <c r="E15" s="73">
        <f t="shared" si="1"/>
        <v>0</v>
      </c>
      <c r="F15" s="73"/>
      <c r="G15" s="67">
        <f>H15+J15</f>
        <v>5</v>
      </c>
      <c r="H15" s="122">
        <v>5</v>
      </c>
      <c r="I15" s="122"/>
      <c r="J15" s="123"/>
      <c r="K15" s="124"/>
      <c r="L15" s="122"/>
      <c r="M15" s="122"/>
      <c r="N15" s="121"/>
      <c r="O15" s="180"/>
      <c r="P15" s="122"/>
      <c r="Q15" s="122"/>
      <c r="R15" s="121"/>
      <c r="S15" s="124"/>
      <c r="T15" s="122"/>
      <c r="U15" s="122"/>
      <c r="V15" s="121"/>
    </row>
    <row r="16" spans="1:22" ht="12.75">
      <c r="A16" s="119">
        <v>5</v>
      </c>
      <c r="B16" s="214" t="s">
        <v>253</v>
      </c>
      <c r="C16" s="71">
        <f t="shared" si="0"/>
        <v>6</v>
      </c>
      <c r="D16" s="73">
        <f t="shared" si="3"/>
        <v>6</v>
      </c>
      <c r="E16" s="73">
        <f t="shared" si="1"/>
        <v>0</v>
      </c>
      <c r="F16" s="73"/>
      <c r="G16" s="125">
        <f>G17</f>
        <v>6</v>
      </c>
      <c r="H16" s="81">
        <f>H17</f>
        <v>6</v>
      </c>
      <c r="I16" s="122"/>
      <c r="J16" s="177"/>
      <c r="K16" s="124"/>
      <c r="L16" s="122"/>
      <c r="M16" s="122"/>
      <c r="N16" s="121"/>
      <c r="O16" s="180"/>
      <c r="P16" s="122"/>
      <c r="Q16" s="122"/>
      <c r="R16" s="121"/>
      <c r="S16" s="124"/>
      <c r="T16" s="122"/>
      <c r="U16" s="122"/>
      <c r="V16" s="121"/>
    </row>
    <row r="17" spans="1:22" ht="12.75">
      <c r="A17" s="119">
        <f>+A16+1</f>
        <v>6</v>
      </c>
      <c r="B17" s="236" t="s">
        <v>254</v>
      </c>
      <c r="C17" s="71">
        <f t="shared" si="0"/>
        <v>6</v>
      </c>
      <c r="D17" s="73">
        <f t="shared" si="3"/>
        <v>6</v>
      </c>
      <c r="E17" s="73">
        <f t="shared" si="1"/>
        <v>0</v>
      </c>
      <c r="F17" s="73"/>
      <c r="G17" s="67">
        <f>H17+J17</f>
        <v>6</v>
      </c>
      <c r="H17" s="122">
        <v>6</v>
      </c>
      <c r="I17" s="122"/>
      <c r="J17" s="177"/>
      <c r="K17" s="124"/>
      <c r="L17" s="122"/>
      <c r="M17" s="122"/>
      <c r="N17" s="121"/>
      <c r="O17" s="180"/>
      <c r="P17" s="122"/>
      <c r="Q17" s="122"/>
      <c r="R17" s="121"/>
      <c r="S17" s="124"/>
      <c r="T17" s="122"/>
      <c r="U17" s="122"/>
      <c r="V17" s="121"/>
    </row>
    <row r="18" spans="1:22" ht="12.75">
      <c r="A18" s="119">
        <v>7</v>
      </c>
      <c r="B18" s="214" t="s">
        <v>105</v>
      </c>
      <c r="C18" s="71">
        <f t="shared" si="0"/>
        <v>-0.1</v>
      </c>
      <c r="D18" s="73">
        <f t="shared" si="3"/>
        <v>-0.1</v>
      </c>
      <c r="E18" s="73">
        <f t="shared" si="1"/>
        <v>0</v>
      </c>
      <c r="F18" s="73"/>
      <c r="G18" s="71"/>
      <c r="H18" s="73"/>
      <c r="I18" s="73"/>
      <c r="J18" s="74"/>
      <c r="K18" s="75"/>
      <c r="L18" s="73"/>
      <c r="M18" s="73"/>
      <c r="N18" s="76"/>
      <c r="O18" s="71"/>
      <c r="P18" s="73"/>
      <c r="Q18" s="73"/>
      <c r="R18" s="76"/>
      <c r="S18" s="75">
        <f>T18+V18</f>
        <v>-0.1</v>
      </c>
      <c r="T18" s="73">
        <v>-0.1</v>
      </c>
      <c r="U18" s="73"/>
      <c r="V18" s="78"/>
    </row>
    <row r="19" spans="1:22" ht="13.5" thickBot="1">
      <c r="A19" s="119">
        <v>8</v>
      </c>
      <c r="B19" s="215" t="s">
        <v>112</v>
      </c>
      <c r="C19" s="210">
        <f t="shared" si="0"/>
        <v>1</v>
      </c>
      <c r="D19" s="83">
        <f t="shared" si="3"/>
        <v>1</v>
      </c>
      <c r="E19" s="83">
        <f t="shared" si="1"/>
        <v>0</v>
      </c>
      <c r="F19" s="83"/>
      <c r="G19" s="125">
        <f>H19+J19</f>
        <v>1</v>
      </c>
      <c r="H19" s="73">
        <v>1</v>
      </c>
      <c r="I19" s="73"/>
      <c r="J19" s="77"/>
      <c r="K19" s="192"/>
      <c r="L19" s="193"/>
      <c r="M19" s="193"/>
      <c r="N19" s="194"/>
      <c r="O19" s="71"/>
      <c r="P19" s="73"/>
      <c r="Q19" s="73"/>
      <c r="R19" s="76"/>
      <c r="S19" s="75"/>
      <c r="T19" s="73"/>
      <c r="U19" s="73"/>
      <c r="V19" s="78"/>
    </row>
    <row r="20" spans="1:22" ht="30.75" thickBot="1">
      <c r="A20" s="106">
        <v>9</v>
      </c>
      <c r="B20" s="198" t="s">
        <v>203</v>
      </c>
      <c r="C20" s="107">
        <f t="shared" si="0"/>
        <v>22.771</v>
      </c>
      <c r="D20" s="94">
        <f>H20+L20+P20+T20</f>
        <v>15.270999999999999</v>
      </c>
      <c r="E20" s="94">
        <f t="shared" si="1"/>
        <v>1.198</v>
      </c>
      <c r="F20" s="101">
        <f>J20+N20+R20+V20</f>
        <v>7.5</v>
      </c>
      <c r="G20" s="108">
        <f>H20+J20</f>
        <v>15.471</v>
      </c>
      <c r="H20" s="94">
        <f>H21+SUM(H24:H45)</f>
        <v>7.970999999999999</v>
      </c>
      <c r="I20" s="94">
        <f>I21+SUM(I25:I45)</f>
        <v>1.198</v>
      </c>
      <c r="J20" s="99">
        <f>J21+SUM(J25:J45)</f>
        <v>7.5</v>
      </c>
      <c r="K20" s="166"/>
      <c r="L20" s="195"/>
      <c r="M20" s="195"/>
      <c r="N20" s="196"/>
      <c r="O20" s="98">
        <f>O21+SUM(O25:O45)</f>
        <v>0</v>
      </c>
      <c r="P20" s="94">
        <f>P21+SUM(P25:P45)</f>
        <v>0</v>
      </c>
      <c r="Q20" s="94">
        <f>Q21+SUM(Q25:Q45)</f>
        <v>0</v>
      </c>
      <c r="R20" s="101"/>
      <c r="S20" s="98">
        <f>S21+SUM(S25:S45)</f>
        <v>7.3</v>
      </c>
      <c r="T20" s="100">
        <f>T21+SUM(T25:T45)</f>
        <v>7.3</v>
      </c>
      <c r="U20" s="100"/>
      <c r="V20" s="101"/>
    </row>
    <row r="21" spans="1:22" ht="12.75">
      <c r="A21" s="110">
        <v>10</v>
      </c>
      <c r="B21" s="232" t="s">
        <v>204</v>
      </c>
      <c r="C21" s="111">
        <f t="shared" si="0"/>
        <v>-4.576999999999999</v>
      </c>
      <c r="D21" s="112">
        <f aca="true" t="shared" si="4" ref="D21:D45">H21+P21+L21+T21</f>
        <v>-4.576999999999999</v>
      </c>
      <c r="E21" s="112">
        <f t="shared" si="1"/>
        <v>-4.305</v>
      </c>
      <c r="F21" s="112"/>
      <c r="G21" s="178">
        <f>H21+J21</f>
        <v>1.062</v>
      </c>
      <c r="H21" s="128">
        <f>SUM(H22:H23)</f>
        <v>1.062</v>
      </c>
      <c r="I21" s="128">
        <f>SUM(I22:I23)</f>
        <v>0</v>
      </c>
      <c r="J21" s="170"/>
      <c r="K21" s="131"/>
      <c r="L21" s="131"/>
      <c r="M21" s="131"/>
      <c r="N21" s="131"/>
      <c r="O21" s="181">
        <f>P21+R21</f>
        <v>-5.638999999999999</v>
      </c>
      <c r="P21" s="128">
        <f>SUM(P22:P23)</f>
        <v>-5.638999999999999</v>
      </c>
      <c r="Q21" s="128">
        <f>SUM(Q22:Q23)</f>
        <v>-4.305</v>
      </c>
      <c r="R21" s="165"/>
      <c r="S21" s="137"/>
      <c r="T21" s="128"/>
      <c r="U21" s="128"/>
      <c r="V21" s="165"/>
    </row>
    <row r="22" spans="1:22" ht="12.75">
      <c r="A22" s="119">
        <v>11</v>
      </c>
      <c r="B22" s="211" t="s">
        <v>250</v>
      </c>
      <c r="C22" s="71">
        <f t="shared" si="0"/>
        <v>-5.664</v>
      </c>
      <c r="D22" s="73">
        <f t="shared" si="4"/>
        <v>-5.664</v>
      </c>
      <c r="E22" s="73">
        <f t="shared" si="1"/>
        <v>-4.324</v>
      </c>
      <c r="F22" s="73"/>
      <c r="G22" s="201"/>
      <c r="H22" s="153"/>
      <c r="I22" s="122"/>
      <c r="J22" s="123"/>
      <c r="K22" s="122"/>
      <c r="L22" s="122"/>
      <c r="M22" s="122"/>
      <c r="N22" s="122"/>
      <c r="O22" s="182">
        <f>+P22</f>
        <v>-5.664</v>
      </c>
      <c r="P22" s="131">
        <v>-5.664</v>
      </c>
      <c r="Q22" s="131">
        <v>-4.324</v>
      </c>
      <c r="R22" s="169"/>
      <c r="S22" s="171"/>
      <c r="T22" s="168"/>
      <c r="U22" s="168"/>
      <c r="V22" s="169"/>
    </row>
    <row r="23" spans="1:22" ht="12.75">
      <c r="A23" s="119">
        <v>12</v>
      </c>
      <c r="B23" s="211" t="s">
        <v>205</v>
      </c>
      <c r="C23" s="71">
        <f t="shared" si="0"/>
        <v>1.087</v>
      </c>
      <c r="D23" s="73">
        <f t="shared" si="4"/>
        <v>1.087</v>
      </c>
      <c r="E23" s="73">
        <f t="shared" si="1"/>
        <v>0.019</v>
      </c>
      <c r="F23" s="73"/>
      <c r="G23" s="67">
        <v>1.062</v>
      </c>
      <c r="H23" s="122">
        <v>1.062</v>
      </c>
      <c r="I23" s="122"/>
      <c r="J23" s="123"/>
      <c r="K23" s="122"/>
      <c r="L23" s="122"/>
      <c r="M23" s="122"/>
      <c r="N23" s="122"/>
      <c r="O23" s="182">
        <f>+P23</f>
        <v>0.025</v>
      </c>
      <c r="P23" s="122">
        <v>0.025</v>
      </c>
      <c r="Q23" s="122">
        <v>0.019</v>
      </c>
      <c r="R23" s="121"/>
      <c r="S23" s="172"/>
      <c r="T23" s="122"/>
      <c r="U23" s="122"/>
      <c r="V23" s="121"/>
    </row>
    <row r="24" spans="1:22" ht="12.75">
      <c r="A24" s="119">
        <v>13</v>
      </c>
      <c r="B24" s="233" t="s">
        <v>104</v>
      </c>
      <c r="C24" s="71">
        <f t="shared" si="0"/>
        <v>2.287</v>
      </c>
      <c r="D24" s="73">
        <f t="shared" si="4"/>
        <v>2.287</v>
      </c>
      <c r="E24" s="73"/>
      <c r="F24" s="73"/>
      <c r="G24" s="71">
        <v>2.287</v>
      </c>
      <c r="H24" s="73">
        <v>2.287</v>
      </c>
      <c r="I24" s="122"/>
      <c r="J24" s="123"/>
      <c r="K24" s="122"/>
      <c r="L24" s="122"/>
      <c r="M24" s="122"/>
      <c r="N24" s="122"/>
      <c r="O24" s="111"/>
      <c r="P24" s="122"/>
      <c r="Q24" s="122"/>
      <c r="R24" s="121"/>
      <c r="S24" s="124"/>
      <c r="T24" s="122"/>
      <c r="U24" s="122"/>
      <c r="V24" s="121"/>
    </row>
    <row r="25" spans="1:22" ht="12.75">
      <c r="A25" s="119">
        <v>14</v>
      </c>
      <c r="B25" s="214" t="s">
        <v>124</v>
      </c>
      <c r="C25" s="71">
        <f t="shared" si="0"/>
        <v>2.767</v>
      </c>
      <c r="D25" s="73">
        <f t="shared" si="4"/>
        <v>2.767</v>
      </c>
      <c r="E25" s="73">
        <f t="shared" si="1"/>
        <v>0</v>
      </c>
      <c r="F25" s="73"/>
      <c r="G25" s="71">
        <f>H25+J25</f>
        <v>0.767</v>
      </c>
      <c r="H25" s="73">
        <v>0.767</v>
      </c>
      <c r="I25" s="79"/>
      <c r="J25" s="123"/>
      <c r="K25" s="122"/>
      <c r="L25" s="122"/>
      <c r="M25" s="122"/>
      <c r="N25" s="122"/>
      <c r="O25" s="111"/>
      <c r="P25" s="73"/>
      <c r="Q25" s="73"/>
      <c r="R25" s="76"/>
      <c r="S25" s="75">
        <f>T25+V25</f>
        <v>2</v>
      </c>
      <c r="T25" s="73">
        <v>2</v>
      </c>
      <c r="U25" s="73"/>
      <c r="V25" s="76"/>
    </row>
    <row r="26" spans="1:22" ht="12.75">
      <c r="A26" s="119">
        <f>+A25+1</f>
        <v>15</v>
      </c>
      <c r="B26" s="214" t="s">
        <v>125</v>
      </c>
      <c r="C26" s="71">
        <f t="shared" si="0"/>
        <v>3</v>
      </c>
      <c r="D26" s="73">
        <f t="shared" si="4"/>
        <v>3</v>
      </c>
      <c r="E26" s="73">
        <f t="shared" si="1"/>
        <v>0</v>
      </c>
      <c r="F26" s="73"/>
      <c r="G26" s="71"/>
      <c r="H26" s="73"/>
      <c r="I26" s="79"/>
      <c r="J26" s="123"/>
      <c r="K26" s="122"/>
      <c r="L26" s="122"/>
      <c r="M26" s="122"/>
      <c r="N26" s="122"/>
      <c r="O26" s="111"/>
      <c r="P26" s="73"/>
      <c r="Q26" s="73"/>
      <c r="R26" s="76"/>
      <c r="S26" s="75">
        <f>T26+V26</f>
        <v>3</v>
      </c>
      <c r="T26" s="73">
        <v>3</v>
      </c>
      <c r="U26" s="73"/>
      <c r="V26" s="76"/>
    </row>
    <row r="27" spans="1:22" ht="12.75">
      <c r="A27" s="119">
        <v>16</v>
      </c>
      <c r="B27" s="214" t="s">
        <v>186</v>
      </c>
      <c r="C27" s="71">
        <f t="shared" si="0"/>
        <v>1.569</v>
      </c>
      <c r="D27" s="73">
        <f t="shared" si="4"/>
        <v>1.569</v>
      </c>
      <c r="E27" s="73">
        <f t="shared" si="1"/>
        <v>1.198</v>
      </c>
      <c r="F27" s="73"/>
      <c r="G27" s="71">
        <f>H27+J27</f>
        <v>1.569</v>
      </c>
      <c r="H27" s="73">
        <v>1.569</v>
      </c>
      <c r="I27" s="73">
        <v>1.198</v>
      </c>
      <c r="J27" s="123"/>
      <c r="K27" s="122"/>
      <c r="L27" s="122"/>
      <c r="M27" s="122"/>
      <c r="N27" s="122"/>
      <c r="O27" s="111"/>
      <c r="P27" s="73"/>
      <c r="Q27" s="73"/>
      <c r="R27" s="76"/>
      <c r="S27" s="75"/>
      <c r="T27" s="73"/>
      <c r="U27" s="73"/>
      <c r="V27" s="76"/>
    </row>
    <row r="28" spans="1:22" ht="12.75">
      <c r="A28" s="119">
        <f>+A27+1</f>
        <v>17</v>
      </c>
      <c r="B28" s="237" t="s">
        <v>273</v>
      </c>
      <c r="C28" s="71">
        <f t="shared" si="0"/>
        <v>0.069</v>
      </c>
      <c r="D28" s="73">
        <f t="shared" si="4"/>
        <v>0.069</v>
      </c>
      <c r="E28" s="73">
        <f t="shared" si="1"/>
        <v>0.053</v>
      </c>
      <c r="F28" s="73"/>
      <c r="G28" s="71"/>
      <c r="H28" s="73"/>
      <c r="I28" s="73"/>
      <c r="J28" s="123"/>
      <c r="K28" s="122"/>
      <c r="L28" s="122"/>
      <c r="M28" s="122"/>
      <c r="N28" s="122"/>
      <c r="O28" s="111">
        <f aca="true" t="shared" si="5" ref="O28:O44">+P28</f>
        <v>0.069</v>
      </c>
      <c r="P28" s="73">
        <v>0.069</v>
      </c>
      <c r="Q28" s="73">
        <v>0.053</v>
      </c>
      <c r="R28" s="76"/>
      <c r="S28" s="75"/>
      <c r="T28" s="73"/>
      <c r="U28" s="73"/>
      <c r="V28" s="76"/>
    </row>
    <row r="29" spans="1:22" ht="12.75">
      <c r="A29" s="119">
        <v>18</v>
      </c>
      <c r="B29" s="214" t="s">
        <v>115</v>
      </c>
      <c r="C29" s="71">
        <f t="shared" si="0"/>
        <v>4.907</v>
      </c>
      <c r="D29" s="73">
        <f t="shared" si="4"/>
        <v>0.407</v>
      </c>
      <c r="E29" s="73">
        <f t="shared" si="1"/>
        <v>0.311</v>
      </c>
      <c r="F29" s="73">
        <f>J29+N29+R29+V29</f>
        <v>4.5</v>
      </c>
      <c r="G29" s="71">
        <f>H29+J29</f>
        <v>4.5</v>
      </c>
      <c r="H29" s="73"/>
      <c r="I29" s="73"/>
      <c r="J29" s="74">
        <v>4.5</v>
      </c>
      <c r="K29" s="73"/>
      <c r="L29" s="73"/>
      <c r="M29" s="73"/>
      <c r="N29" s="73"/>
      <c r="O29" s="111">
        <f t="shared" si="5"/>
        <v>0.407</v>
      </c>
      <c r="P29" s="73">
        <v>0.407</v>
      </c>
      <c r="Q29" s="73">
        <v>0.311</v>
      </c>
      <c r="R29" s="76"/>
      <c r="S29" s="75"/>
      <c r="T29" s="73"/>
      <c r="U29" s="73"/>
      <c r="V29" s="76"/>
    </row>
    <row r="30" spans="1:22" ht="12.75">
      <c r="A30" s="119">
        <v>19</v>
      </c>
      <c r="B30" s="214" t="s">
        <v>271</v>
      </c>
      <c r="C30" s="71">
        <f t="shared" si="0"/>
        <v>0.048</v>
      </c>
      <c r="D30" s="73">
        <f t="shared" si="4"/>
        <v>0.048</v>
      </c>
      <c r="E30" s="73">
        <f t="shared" si="1"/>
        <v>0.037</v>
      </c>
      <c r="F30" s="73"/>
      <c r="G30" s="71"/>
      <c r="H30" s="73"/>
      <c r="I30" s="73"/>
      <c r="J30" s="123"/>
      <c r="K30" s="122"/>
      <c r="L30" s="122"/>
      <c r="M30" s="122"/>
      <c r="N30" s="122"/>
      <c r="O30" s="111">
        <f t="shared" si="5"/>
        <v>0.048</v>
      </c>
      <c r="P30" s="73">
        <v>0.048</v>
      </c>
      <c r="Q30" s="73">
        <v>0.037</v>
      </c>
      <c r="R30" s="76"/>
      <c r="S30" s="75"/>
      <c r="T30" s="73"/>
      <c r="U30" s="73"/>
      <c r="V30" s="76"/>
    </row>
    <row r="31" spans="1:22" ht="12.75">
      <c r="A31" s="119">
        <f>+A30+1</f>
        <v>20</v>
      </c>
      <c r="B31" s="214" t="s">
        <v>154</v>
      </c>
      <c r="C31" s="71">
        <f t="shared" si="0"/>
        <v>0.301</v>
      </c>
      <c r="D31" s="73">
        <f t="shared" si="4"/>
        <v>0.301</v>
      </c>
      <c r="E31" s="73">
        <f t="shared" si="1"/>
        <v>0.23</v>
      </c>
      <c r="F31" s="73"/>
      <c r="G31" s="71"/>
      <c r="H31" s="73"/>
      <c r="I31" s="73"/>
      <c r="J31" s="123"/>
      <c r="K31" s="122"/>
      <c r="L31" s="122"/>
      <c r="M31" s="122"/>
      <c r="N31" s="122"/>
      <c r="O31" s="111">
        <f t="shared" si="5"/>
        <v>0.301</v>
      </c>
      <c r="P31" s="73">
        <v>0.301</v>
      </c>
      <c r="Q31" s="73">
        <v>0.23</v>
      </c>
      <c r="R31" s="76"/>
      <c r="S31" s="75"/>
      <c r="T31" s="73"/>
      <c r="U31" s="73"/>
      <c r="V31" s="76"/>
    </row>
    <row r="32" spans="1:22" ht="12.75">
      <c r="A32" s="119">
        <v>21</v>
      </c>
      <c r="B32" s="214" t="s">
        <v>274</v>
      </c>
      <c r="C32" s="71">
        <f t="shared" si="0"/>
        <v>0.096</v>
      </c>
      <c r="D32" s="73">
        <f t="shared" si="4"/>
        <v>0.096</v>
      </c>
      <c r="E32" s="73">
        <f t="shared" si="1"/>
        <v>0.073</v>
      </c>
      <c r="F32" s="73"/>
      <c r="G32" s="71"/>
      <c r="H32" s="73"/>
      <c r="I32" s="73"/>
      <c r="J32" s="123"/>
      <c r="K32" s="122"/>
      <c r="L32" s="122"/>
      <c r="M32" s="122"/>
      <c r="N32" s="122"/>
      <c r="O32" s="111">
        <f t="shared" si="5"/>
        <v>0.096</v>
      </c>
      <c r="P32" s="73">
        <v>0.096</v>
      </c>
      <c r="Q32" s="73">
        <v>0.073</v>
      </c>
      <c r="R32" s="76"/>
      <c r="S32" s="75"/>
      <c r="T32" s="73"/>
      <c r="U32" s="73"/>
      <c r="V32" s="76"/>
    </row>
    <row r="33" spans="1:22" ht="12.75">
      <c r="A33" s="119">
        <v>22</v>
      </c>
      <c r="B33" s="214" t="s">
        <v>117</v>
      </c>
      <c r="C33" s="71">
        <f t="shared" si="0"/>
        <v>1.448</v>
      </c>
      <c r="D33" s="73">
        <f t="shared" si="4"/>
        <v>1.448</v>
      </c>
      <c r="E33" s="73">
        <f t="shared" si="1"/>
        <v>1.105</v>
      </c>
      <c r="F33" s="73"/>
      <c r="G33" s="71"/>
      <c r="H33" s="73"/>
      <c r="I33" s="73"/>
      <c r="J33" s="123"/>
      <c r="K33" s="122"/>
      <c r="L33" s="122"/>
      <c r="M33" s="122"/>
      <c r="N33" s="122"/>
      <c r="O33" s="111">
        <f t="shared" si="5"/>
        <v>1.448</v>
      </c>
      <c r="P33" s="73">
        <v>1.448</v>
      </c>
      <c r="Q33" s="73">
        <v>1.105</v>
      </c>
      <c r="R33" s="76"/>
      <c r="S33" s="75"/>
      <c r="T33" s="73"/>
      <c r="U33" s="73"/>
      <c r="V33" s="76"/>
    </row>
    <row r="34" spans="1:22" ht="12.75">
      <c r="A34" s="119">
        <v>23</v>
      </c>
      <c r="B34" s="214" t="s">
        <v>189</v>
      </c>
      <c r="C34" s="71">
        <f t="shared" si="0"/>
        <v>1.159</v>
      </c>
      <c r="D34" s="73">
        <f t="shared" si="4"/>
        <v>1.159</v>
      </c>
      <c r="E34" s="73">
        <f t="shared" si="1"/>
        <v>0.885</v>
      </c>
      <c r="F34" s="73"/>
      <c r="G34" s="71"/>
      <c r="H34" s="73"/>
      <c r="I34" s="73"/>
      <c r="J34" s="123"/>
      <c r="K34" s="122"/>
      <c r="L34" s="122"/>
      <c r="M34" s="122"/>
      <c r="N34" s="122"/>
      <c r="O34" s="111">
        <f t="shared" si="5"/>
        <v>1.159</v>
      </c>
      <c r="P34" s="73">
        <v>1.159</v>
      </c>
      <c r="Q34" s="73">
        <v>0.885</v>
      </c>
      <c r="R34" s="76"/>
      <c r="S34" s="75"/>
      <c r="T34" s="73"/>
      <c r="U34" s="73"/>
      <c r="V34" s="76"/>
    </row>
    <row r="35" spans="1:22" ht="12.75">
      <c r="A35" s="119">
        <f>+A34+1</f>
        <v>24</v>
      </c>
      <c r="B35" s="214" t="s">
        <v>118</v>
      </c>
      <c r="C35" s="71">
        <f t="shared" si="0"/>
        <v>0.394</v>
      </c>
      <c r="D35" s="73">
        <f t="shared" si="4"/>
        <v>0.394</v>
      </c>
      <c r="E35" s="73">
        <f t="shared" si="1"/>
        <v>0.301</v>
      </c>
      <c r="F35" s="73"/>
      <c r="G35" s="71"/>
      <c r="H35" s="73"/>
      <c r="I35" s="73"/>
      <c r="J35" s="74"/>
      <c r="K35" s="73"/>
      <c r="L35" s="73"/>
      <c r="M35" s="73"/>
      <c r="N35" s="73"/>
      <c r="O35" s="111">
        <f t="shared" si="5"/>
        <v>0.394</v>
      </c>
      <c r="P35" s="73">
        <v>0.394</v>
      </c>
      <c r="Q35" s="73">
        <v>0.301</v>
      </c>
      <c r="R35" s="76"/>
      <c r="S35" s="75"/>
      <c r="T35" s="73"/>
      <c r="U35" s="73"/>
      <c r="V35" s="76"/>
    </row>
    <row r="36" spans="1:22" ht="12.75">
      <c r="A36" s="119">
        <v>25</v>
      </c>
      <c r="B36" s="214" t="s">
        <v>275</v>
      </c>
      <c r="C36" s="71">
        <f t="shared" si="0"/>
        <v>0.096</v>
      </c>
      <c r="D36" s="73">
        <f t="shared" si="4"/>
        <v>0.096</v>
      </c>
      <c r="E36" s="73">
        <f t="shared" si="1"/>
        <v>0.073</v>
      </c>
      <c r="F36" s="73"/>
      <c r="G36" s="71"/>
      <c r="H36" s="73"/>
      <c r="I36" s="73"/>
      <c r="J36" s="74"/>
      <c r="K36" s="73"/>
      <c r="L36" s="73"/>
      <c r="M36" s="73"/>
      <c r="N36" s="73"/>
      <c r="O36" s="111">
        <f t="shared" si="5"/>
        <v>0.096</v>
      </c>
      <c r="P36" s="73">
        <v>0.096</v>
      </c>
      <c r="Q36" s="73">
        <v>0.073</v>
      </c>
      <c r="R36" s="76"/>
      <c r="S36" s="75"/>
      <c r="T36" s="73"/>
      <c r="U36" s="73"/>
      <c r="V36" s="76"/>
    </row>
    <row r="37" spans="1:22" ht="12.75">
      <c r="A37" s="119">
        <v>26</v>
      </c>
      <c r="B37" s="214" t="s">
        <v>119</v>
      </c>
      <c r="C37" s="71">
        <f t="shared" si="0"/>
        <v>0.604</v>
      </c>
      <c r="D37" s="73">
        <f t="shared" si="4"/>
        <v>0.604</v>
      </c>
      <c r="E37" s="73">
        <f t="shared" si="1"/>
        <v>0.461</v>
      </c>
      <c r="F37" s="73"/>
      <c r="G37" s="71"/>
      <c r="H37" s="73"/>
      <c r="I37" s="73"/>
      <c r="J37" s="123"/>
      <c r="K37" s="122"/>
      <c r="L37" s="122"/>
      <c r="M37" s="122"/>
      <c r="N37" s="122"/>
      <c r="O37" s="111">
        <f t="shared" si="5"/>
        <v>0.604</v>
      </c>
      <c r="P37" s="73">
        <v>0.604</v>
      </c>
      <c r="Q37" s="73">
        <v>0.461</v>
      </c>
      <c r="R37" s="76"/>
      <c r="S37" s="75"/>
      <c r="T37" s="73"/>
      <c r="U37" s="73"/>
      <c r="V37" s="76"/>
    </row>
    <row r="38" spans="1:22" ht="12.75">
      <c r="A38" s="119">
        <v>27</v>
      </c>
      <c r="B38" s="214" t="s">
        <v>120</v>
      </c>
      <c r="C38" s="71">
        <f t="shared" si="0"/>
        <v>0.503</v>
      </c>
      <c r="D38" s="73">
        <f t="shared" si="4"/>
        <v>0.503</v>
      </c>
      <c r="E38" s="73">
        <f t="shared" si="1"/>
        <v>0.384</v>
      </c>
      <c r="F38" s="73"/>
      <c r="G38" s="71"/>
      <c r="H38" s="73"/>
      <c r="I38" s="73"/>
      <c r="J38" s="74"/>
      <c r="K38" s="73"/>
      <c r="L38" s="73"/>
      <c r="M38" s="73"/>
      <c r="N38" s="73"/>
      <c r="O38" s="111">
        <f t="shared" si="5"/>
        <v>0.503</v>
      </c>
      <c r="P38" s="73">
        <v>0.503</v>
      </c>
      <c r="Q38" s="73">
        <v>0.384</v>
      </c>
      <c r="R38" s="76"/>
      <c r="S38" s="75"/>
      <c r="T38" s="73"/>
      <c r="U38" s="73"/>
      <c r="V38" s="76"/>
    </row>
    <row r="39" spans="1:22" ht="12.75">
      <c r="A39" s="119">
        <v>28</v>
      </c>
      <c r="B39" s="214" t="s">
        <v>191</v>
      </c>
      <c r="C39" s="71">
        <f t="shared" si="0"/>
        <v>0.409</v>
      </c>
      <c r="D39" s="73">
        <f t="shared" si="4"/>
        <v>0.409</v>
      </c>
      <c r="E39" s="73">
        <f t="shared" si="1"/>
        <v>0.312</v>
      </c>
      <c r="F39" s="73"/>
      <c r="G39" s="71"/>
      <c r="H39" s="73"/>
      <c r="I39" s="73"/>
      <c r="J39" s="123"/>
      <c r="K39" s="122"/>
      <c r="L39" s="122"/>
      <c r="M39" s="122"/>
      <c r="N39" s="122"/>
      <c r="O39" s="111">
        <f t="shared" si="5"/>
        <v>0.409</v>
      </c>
      <c r="P39" s="73">
        <v>0.409</v>
      </c>
      <c r="Q39" s="73">
        <v>0.312</v>
      </c>
      <c r="R39" s="121"/>
      <c r="S39" s="75"/>
      <c r="T39" s="73"/>
      <c r="U39" s="73"/>
      <c r="V39" s="76"/>
    </row>
    <row r="40" spans="1:22" ht="12.75">
      <c r="A40" s="119">
        <f>+A39+1</f>
        <v>29</v>
      </c>
      <c r="B40" s="214" t="s">
        <v>138</v>
      </c>
      <c r="C40" s="71">
        <f t="shared" si="0"/>
        <v>0.105</v>
      </c>
      <c r="D40" s="73">
        <f t="shared" si="4"/>
        <v>0.105</v>
      </c>
      <c r="E40" s="73">
        <f t="shared" si="1"/>
        <v>0.08</v>
      </c>
      <c r="F40" s="73"/>
      <c r="G40" s="71"/>
      <c r="H40" s="73"/>
      <c r="I40" s="73"/>
      <c r="J40" s="74"/>
      <c r="K40" s="73"/>
      <c r="L40" s="73"/>
      <c r="M40" s="73"/>
      <c r="N40" s="73"/>
      <c r="O40" s="111">
        <f t="shared" si="5"/>
        <v>0.105</v>
      </c>
      <c r="P40" s="73">
        <v>0.105</v>
      </c>
      <c r="Q40" s="73">
        <v>0.08</v>
      </c>
      <c r="R40" s="76"/>
      <c r="S40" s="75"/>
      <c r="T40" s="73"/>
      <c r="U40" s="73"/>
      <c r="V40" s="76"/>
    </row>
    <row r="41" spans="1:22" ht="12.75">
      <c r="A41" s="119">
        <v>30</v>
      </c>
      <c r="B41" s="237" t="s">
        <v>121</v>
      </c>
      <c r="C41" s="71">
        <f t="shared" si="0"/>
        <v>4</v>
      </c>
      <c r="D41" s="73">
        <f t="shared" si="4"/>
        <v>1</v>
      </c>
      <c r="E41" s="73">
        <f t="shared" si="1"/>
        <v>0</v>
      </c>
      <c r="F41" s="73">
        <f>J41+N41+R41+V41</f>
        <v>3</v>
      </c>
      <c r="G41" s="71">
        <f>H41+J41</f>
        <v>4</v>
      </c>
      <c r="H41" s="73">
        <v>1</v>
      </c>
      <c r="I41" s="73"/>
      <c r="J41" s="74">
        <v>3</v>
      </c>
      <c r="K41" s="73"/>
      <c r="L41" s="73"/>
      <c r="M41" s="73"/>
      <c r="N41" s="73"/>
      <c r="O41" s="111"/>
      <c r="P41" s="73"/>
      <c r="Q41" s="73"/>
      <c r="R41" s="76"/>
      <c r="S41" s="75"/>
      <c r="T41" s="73"/>
      <c r="U41" s="73"/>
      <c r="V41" s="76"/>
    </row>
    <row r="42" spans="1:22" ht="12.75">
      <c r="A42" s="119">
        <v>31</v>
      </c>
      <c r="B42" s="237" t="s">
        <v>313</v>
      </c>
      <c r="C42" s="71">
        <f t="shared" si="0"/>
        <v>1.812</v>
      </c>
      <c r="D42" s="73">
        <f t="shared" si="4"/>
        <v>1.812</v>
      </c>
      <c r="E42" s="73">
        <f t="shared" si="1"/>
        <v>0</v>
      </c>
      <c r="F42" s="73"/>
      <c r="G42" s="71">
        <v>1.812</v>
      </c>
      <c r="H42" s="73">
        <v>1.812</v>
      </c>
      <c r="I42" s="73"/>
      <c r="J42" s="74"/>
      <c r="K42" s="73"/>
      <c r="L42" s="73"/>
      <c r="M42" s="73"/>
      <c r="N42" s="73"/>
      <c r="O42" s="111"/>
      <c r="P42" s="73"/>
      <c r="Q42" s="73"/>
      <c r="R42" s="76"/>
      <c r="S42" s="75"/>
      <c r="T42" s="73"/>
      <c r="U42" s="73"/>
      <c r="V42" s="76"/>
    </row>
    <row r="43" spans="1:22" ht="12.75">
      <c r="A43" s="119">
        <v>32</v>
      </c>
      <c r="B43" s="237" t="s">
        <v>314</v>
      </c>
      <c r="C43" s="71">
        <f t="shared" si="0"/>
        <v>2.053</v>
      </c>
      <c r="D43" s="73">
        <f t="shared" si="4"/>
        <v>2.053</v>
      </c>
      <c r="E43" s="73">
        <f t="shared" si="1"/>
        <v>0</v>
      </c>
      <c r="F43" s="73"/>
      <c r="G43" s="71">
        <v>2.053</v>
      </c>
      <c r="H43" s="73">
        <v>2.053</v>
      </c>
      <c r="I43" s="73"/>
      <c r="J43" s="74"/>
      <c r="K43" s="73"/>
      <c r="L43" s="73"/>
      <c r="M43" s="73"/>
      <c r="N43" s="73"/>
      <c r="O43" s="111"/>
      <c r="P43" s="73"/>
      <c r="Q43" s="73"/>
      <c r="R43" s="76"/>
      <c r="S43" s="75"/>
      <c r="T43" s="73"/>
      <c r="U43" s="73"/>
      <c r="V43" s="76"/>
    </row>
    <row r="44" spans="1:22" ht="12.75">
      <c r="A44" s="119">
        <v>33</v>
      </c>
      <c r="B44" s="214" t="s">
        <v>192</v>
      </c>
      <c r="C44" s="71">
        <f t="shared" si="0"/>
        <v>2.3</v>
      </c>
      <c r="D44" s="73">
        <f t="shared" si="4"/>
        <v>2.3</v>
      </c>
      <c r="E44" s="73">
        <f t="shared" si="1"/>
        <v>0</v>
      </c>
      <c r="F44" s="73"/>
      <c r="G44" s="71"/>
      <c r="H44" s="73"/>
      <c r="I44" s="73"/>
      <c r="J44" s="123"/>
      <c r="K44" s="122"/>
      <c r="L44" s="122"/>
      <c r="M44" s="122"/>
      <c r="N44" s="122"/>
      <c r="O44" s="111">
        <f t="shared" si="5"/>
        <v>0</v>
      </c>
      <c r="P44" s="73"/>
      <c r="Q44" s="73"/>
      <c r="R44" s="76"/>
      <c r="S44" s="75">
        <f>T44+V44</f>
        <v>2.3</v>
      </c>
      <c r="T44" s="73">
        <v>2.3</v>
      </c>
      <c r="U44" s="73"/>
      <c r="V44" s="76"/>
    </row>
    <row r="45" spans="1:22" ht="13.5" thickBot="1">
      <c r="A45" s="119">
        <v>34</v>
      </c>
      <c r="B45" s="215" t="s">
        <v>112</v>
      </c>
      <c r="C45" s="210">
        <f t="shared" si="0"/>
        <v>-2.579</v>
      </c>
      <c r="D45" s="83">
        <f t="shared" si="4"/>
        <v>-2.579</v>
      </c>
      <c r="E45" s="83">
        <f t="shared" si="1"/>
        <v>0</v>
      </c>
      <c r="F45" s="83"/>
      <c r="G45" s="71">
        <f>H45+J45</f>
        <v>-2.579</v>
      </c>
      <c r="H45" s="73">
        <v>-2.579</v>
      </c>
      <c r="I45" s="73"/>
      <c r="J45" s="123"/>
      <c r="K45" s="140"/>
      <c r="L45" s="140"/>
      <c r="M45" s="140"/>
      <c r="N45" s="140"/>
      <c r="O45" s="111"/>
      <c r="P45" s="73"/>
      <c r="Q45" s="73"/>
      <c r="R45" s="76"/>
      <c r="S45" s="75"/>
      <c r="T45" s="73"/>
      <c r="U45" s="73"/>
      <c r="V45" s="76"/>
    </row>
    <row r="46" spans="1:22" ht="45.75" thickBot="1">
      <c r="A46" s="106">
        <v>35</v>
      </c>
      <c r="B46" s="198" t="s">
        <v>206</v>
      </c>
      <c r="C46" s="107">
        <f t="shared" si="0"/>
        <v>8.53</v>
      </c>
      <c r="D46" s="94">
        <f>H46+L46+P46+T46</f>
        <v>8.53</v>
      </c>
      <c r="E46" s="94">
        <f t="shared" si="1"/>
        <v>0</v>
      </c>
      <c r="F46" s="101"/>
      <c r="G46" s="108">
        <f>H46+J46</f>
        <v>4.43</v>
      </c>
      <c r="H46" s="94">
        <f>H47+SUM(H50:H52)</f>
        <v>4.43</v>
      </c>
      <c r="I46" s="94">
        <f>I47+SUM(I50:I52)</f>
        <v>0</v>
      </c>
      <c r="J46" s="99">
        <f>J47+SUM(J50:J52)</f>
        <v>0</v>
      </c>
      <c r="K46" s="107"/>
      <c r="L46" s="94"/>
      <c r="M46" s="94"/>
      <c r="N46" s="101"/>
      <c r="O46" s="183"/>
      <c r="P46" s="136"/>
      <c r="Q46" s="136"/>
      <c r="R46" s="126"/>
      <c r="S46" s="75">
        <f>T46+V46</f>
        <v>4.1</v>
      </c>
      <c r="T46" s="135">
        <f>SUM(T50:T52)</f>
        <v>4.1</v>
      </c>
      <c r="U46" s="94">
        <f>SUM(U50:U51)</f>
        <v>0</v>
      </c>
      <c r="V46" s="101">
        <f>SUM(V50:V51)</f>
        <v>0</v>
      </c>
    </row>
    <row r="47" spans="1:22" ht="12.75">
      <c r="A47" s="110">
        <f>+A46+1</f>
        <v>36</v>
      </c>
      <c r="B47" s="238" t="s">
        <v>104</v>
      </c>
      <c r="C47" s="111">
        <f t="shared" si="0"/>
        <v>4.43</v>
      </c>
      <c r="D47" s="112">
        <f aca="true" t="shared" si="6" ref="D47:D52">H47+P47+L47+T47</f>
        <v>4.43</v>
      </c>
      <c r="E47" s="112">
        <f t="shared" si="1"/>
        <v>0</v>
      </c>
      <c r="F47" s="112"/>
      <c r="G47" s="181">
        <f>H47+J47</f>
        <v>4.43</v>
      </c>
      <c r="H47" s="128">
        <f>SUM(H48:H49)</f>
        <v>4.43</v>
      </c>
      <c r="I47" s="128"/>
      <c r="J47" s="129"/>
      <c r="K47" s="185"/>
      <c r="L47" s="131"/>
      <c r="M47" s="131"/>
      <c r="N47" s="127"/>
      <c r="O47" s="142"/>
      <c r="P47" s="143"/>
      <c r="Q47" s="143"/>
      <c r="R47" s="129"/>
      <c r="S47" s="138"/>
      <c r="T47" s="131"/>
      <c r="U47" s="131"/>
      <c r="V47" s="130"/>
    </row>
    <row r="48" spans="1:22" ht="24">
      <c r="A48" s="119">
        <v>37</v>
      </c>
      <c r="B48" s="239" t="s">
        <v>255</v>
      </c>
      <c r="C48" s="71">
        <f t="shared" si="0"/>
        <v>1</v>
      </c>
      <c r="D48" s="73">
        <f t="shared" si="6"/>
        <v>1</v>
      </c>
      <c r="E48" s="73">
        <f t="shared" si="1"/>
        <v>0</v>
      </c>
      <c r="F48" s="73"/>
      <c r="G48" s="67">
        <f>H48+J48</f>
        <v>1</v>
      </c>
      <c r="H48" s="122">
        <v>1</v>
      </c>
      <c r="I48" s="122"/>
      <c r="J48" s="121"/>
      <c r="K48" s="180"/>
      <c r="L48" s="122"/>
      <c r="M48" s="122"/>
      <c r="N48" s="123"/>
      <c r="O48" s="124"/>
      <c r="P48" s="122"/>
      <c r="Q48" s="122"/>
      <c r="R48" s="121"/>
      <c r="S48" s="124"/>
      <c r="T48" s="122"/>
      <c r="U48" s="122"/>
      <c r="V48" s="121"/>
    </row>
    <row r="49" spans="1:22" ht="12.75">
      <c r="A49" s="119">
        <v>38</v>
      </c>
      <c r="B49" s="240" t="s">
        <v>256</v>
      </c>
      <c r="C49" s="71">
        <f t="shared" si="0"/>
        <v>3.43</v>
      </c>
      <c r="D49" s="73">
        <f t="shared" si="6"/>
        <v>3.43</v>
      </c>
      <c r="E49" s="73">
        <f t="shared" si="1"/>
        <v>0</v>
      </c>
      <c r="F49" s="73"/>
      <c r="G49" s="67">
        <f>H49+J49</f>
        <v>3.43</v>
      </c>
      <c r="H49" s="122">
        <v>3.43</v>
      </c>
      <c r="I49" s="122"/>
      <c r="J49" s="121"/>
      <c r="K49" s="180"/>
      <c r="L49" s="122"/>
      <c r="M49" s="122"/>
      <c r="N49" s="123"/>
      <c r="O49" s="124"/>
      <c r="P49" s="122"/>
      <c r="Q49" s="122"/>
      <c r="R49" s="121"/>
      <c r="S49" s="124"/>
      <c r="T49" s="122"/>
      <c r="U49" s="122"/>
      <c r="V49" s="121"/>
    </row>
    <row r="50" spans="1:22" ht="12.75">
      <c r="A50" s="119">
        <v>39</v>
      </c>
      <c r="B50" s="214" t="s">
        <v>105</v>
      </c>
      <c r="C50" s="71">
        <f t="shared" si="0"/>
        <v>0.1</v>
      </c>
      <c r="D50" s="73">
        <f t="shared" si="6"/>
        <v>0.1</v>
      </c>
      <c r="E50" s="73">
        <f t="shared" si="1"/>
        <v>0</v>
      </c>
      <c r="F50" s="73"/>
      <c r="G50" s="71"/>
      <c r="H50" s="73"/>
      <c r="I50" s="73"/>
      <c r="J50" s="76"/>
      <c r="K50" s="71"/>
      <c r="L50" s="73"/>
      <c r="M50" s="73"/>
      <c r="N50" s="74"/>
      <c r="O50" s="124"/>
      <c r="P50" s="122"/>
      <c r="Q50" s="122"/>
      <c r="R50" s="121"/>
      <c r="S50" s="75">
        <f>T50+V50</f>
        <v>0.1</v>
      </c>
      <c r="T50" s="139">
        <v>0.1</v>
      </c>
      <c r="U50" s="73"/>
      <c r="V50" s="76"/>
    </row>
    <row r="51" spans="1:22" ht="12.75">
      <c r="A51" s="119">
        <v>40</v>
      </c>
      <c r="B51" s="214" t="s">
        <v>207</v>
      </c>
      <c r="C51" s="71">
        <f t="shared" si="0"/>
        <v>2</v>
      </c>
      <c r="D51" s="73">
        <f t="shared" si="6"/>
        <v>2</v>
      </c>
      <c r="E51" s="73">
        <f t="shared" si="1"/>
        <v>0</v>
      </c>
      <c r="F51" s="73"/>
      <c r="G51" s="71"/>
      <c r="H51" s="73"/>
      <c r="I51" s="73"/>
      <c r="J51" s="76"/>
      <c r="K51" s="71"/>
      <c r="L51" s="73"/>
      <c r="M51" s="73"/>
      <c r="N51" s="74"/>
      <c r="O51" s="124"/>
      <c r="P51" s="122"/>
      <c r="Q51" s="122"/>
      <c r="R51" s="121"/>
      <c r="S51" s="75">
        <f>T51+V51</f>
        <v>2</v>
      </c>
      <c r="T51" s="73">
        <v>2</v>
      </c>
      <c r="U51" s="73"/>
      <c r="V51" s="76"/>
    </row>
    <row r="52" spans="1:22" ht="13.5" thickBot="1">
      <c r="A52" s="132">
        <v>41</v>
      </c>
      <c r="B52" s="215" t="s">
        <v>192</v>
      </c>
      <c r="C52" s="210">
        <f t="shared" si="0"/>
        <v>2</v>
      </c>
      <c r="D52" s="83">
        <f t="shared" si="6"/>
        <v>2</v>
      </c>
      <c r="E52" s="83">
        <f t="shared" si="1"/>
        <v>0</v>
      </c>
      <c r="F52" s="83"/>
      <c r="G52" s="197"/>
      <c r="H52" s="90"/>
      <c r="I52" s="90"/>
      <c r="J52" s="133"/>
      <c r="K52" s="184"/>
      <c r="L52" s="140"/>
      <c r="M52" s="140"/>
      <c r="N52" s="187"/>
      <c r="O52" s="190"/>
      <c r="P52" s="191"/>
      <c r="Q52" s="191"/>
      <c r="R52" s="133"/>
      <c r="S52" s="75">
        <f>T52+V52</f>
        <v>2</v>
      </c>
      <c r="T52" s="83">
        <v>2</v>
      </c>
      <c r="U52" s="83"/>
      <c r="V52" s="86"/>
    </row>
    <row r="53" spans="1:22" ht="45.75" thickBot="1">
      <c r="A53" s="106">
        <v>42</v>
      </c>
      <c r="B53" s="216" t="s">
        <v>208</v>
      </c>
      <c r="C53" s="221">
        <f t="shared" si="0"/>
        <v>4.416239999999988</v>
      </c>
      <c r="D53" s="222">
        <f>H53+L53+P53+T53</f>
        <v>4.416239999999988</v>
      </c>
      <c r="E53" s="223">
        <f t="shared" si="1"/>
        <v>3.371690000000001</v>
      </c>
      <c r="F53" s="206"/>
      <c r="G53" s="107">
        <f>H53+J53</f>
        <v>0</v>
      </c>
      <c r="H53" s="94">
        <f>H54+H56+SUM(H60:H83)</f>
        <v>0</v>
      </c>
      <c r="I53" s="94"/>
      <c r="J53" s="101"/>
      <c r="K53" s="221">
        <f>L53+N53</f>
        <v>4.416239999999988</v>
      </c>
      <c r="L53" s="222">
        <f>L54+L56+SUM(L60:L83)</f>
        <v>4.416239999999988</v>
      </c>
      <c r="M53" s="222">
        <f>M54+M56+SUM(M60:M83)</f>
        <v>3.371690000000001</v>
      </c>
      <c r="N53" s="101"/>
      <c r="O53" s="107"/>
      <c r="P53" s="94"/>
      <c r="Q53" s="94"/>
      <c r="R53" s="101"/>
      <c r="S53" s="107"/>
      <c r="T53" s="94"/>
      <c r="U53" s="94"/>
      <c r="V53" s="101"/>
    </row>
    <row r="54" spans="1:22" ht="12.75">
      <c r="A54" s="204">
        <v>43</v>
      </c>
      <c r="B54" s="232" t="s">
        <v>199</v>
      </c>
      <c r="C54" s="231">
        <f t="shared" si="0"/>
        <v>-134.20676</v>
      </c>
      <c r="D54" s="224">
        <f>H54+P54+L54+T54</f>
        <v>-134.20676</v>
      </c>
      <c r="E54" s="224">
        <f>I54+Q54+M54+U54</f>
        <v>-101.58231</v>
      </c>
      <c r="F54" s="113"/>
      <c r="G54" s="137"/>
      <c r="H54" s="128"/>
      <c r="I54" s="128"/>
      <c r="J54" s="165"/>
      <c r="K54" s="231">
        <f>L54</f>
        <v>-134.20676</v>
      </c>
      <c r="L54" s="224">
        <f>SUM(L55:L55)</f>
        <v>-134.20676</v>
      </c>
      <c r="M54" s="224">
        <f>SUM(M55:M55)</f>
        <v>-101.58231</v>
      </c>
      <c r="N54" s="243"/>
      <c r="O54" s="137"/>
      <c r="P54" s="128"/>
      <c r="Q54" s="128"/>
      <c r="R54" s="165"/>
      <c r="S54" s="137"/>
      <c r="T54" s="128"/>
      <c r="U54" s="128"/>
      <c r="V54" s="165"/>
    </row>
    <row r="55" spans="1:22" ht="12.75">
      <c r="A55" s="204">
        <v>44</v>
      </c>
      <c r="B55" s="207" t="s">
        <v>265</v>
      </c>
      <c r="C55" s="217">
        <f>G55+K55+O55+S55</f>
        <v>-134.20676</v>
      </c>
      <c r="D55" s="218">
        <f>H55+P55+L55+T55</f>
        <v>-134.20676</v>
      </c>
      <c r="E55" s="218">
        <f>I55+Q55+M55+U55</f>
        <v>-101.58231</v>
      </c>
      <c r="F55" s="74"/>
      <c r="G55" s="75"/>
      <c r="H55" s="73"/>
      <c r="I55" s="73"/>
      <c r="J55" s="76"/>
      <c r="K55" s="234">
        <f>L55</f>
        <v>-134.20676</v>
      </c>
      <c r="L55" s="235">
        <v>-134.20676</v>
      </c>
      <c r="M55" s="235">
        <v>-101.58231</v>
      </c>
      <c r="N55" s="241"/>
      <c r="O55" s="75"/>
      <c r="P55" s="73"/>
      <c r="Q55" s="73"/>
      <c r="R55" s="76"/>
      <c r="S55" s="75"/>
      <c r="T55" s="73"/>
      <c r="U55" s="73"/>
      <c r="V55" s="76"/>
    </row>
    <row r="56" spans="1:22" ht="12.75">
      <c r="A56" s="208">
        <v>45</v>
      </c>
      <c r="B56" s="212" t="s">
        <v>260</v>
      </c>
      <c r="C56" s="111">
        <f t="shared" si="0"/>
        <v>-9.465</v>
      </c>
      <c r="D56" s="112">
        <f aca="true" t="shared" si="7" ref="D56:D68">H56+P56+L56+T56</f>
        <v>-9.465</v>
      </c>
      <c r="E56" s="112">
        <f t="shared" si="1"/>
        <v>0</v>
      </c>
      <c r="F56" s="113"/>
      <c r="G56" s="114">
        <f>H56+J56</f>
        <v>-9.465</v>
      </c>
      <c r="H56" s="112">
        <f>SUM(H57:H59)</f>
        <v>-9.465</v>
      </c>
      <c r="I56" s="112"/>
      <c r="J56" s="115"/>
      <c r="K56" s="111"/>
      <c r="L56" s="112"/>
      <c r="M56" s="112"/>
      <c r="N56" s="113"/>
      <c r="O56" s="114"/>
      <c r="P56" s="112"/>
      <c r="Q56" s="112"/>
      <c r="R56" s="115"/>
      <c r="S56" s="114"/>
      <c r="T56" s="112"/>
      <c r="U56" s="112"/>
      <c r="V56" s="115"/>
    </row>
    <row r="57" spans="1:22" ht="12.75">
      <c r="A57" s="209">
        <v>46</v>
      </c>
      <c r="B57" s="213" t="s">
        <v>261</v>
      </c>
      <c r="C57" s="71">
        <f t="shared" si="0"/>
        <v>-31.465</v>
      </c>
      <c r="D57" s="73">
        <f t="shared" si="7"/>
        <v>-31.465</v>
      </c>
      <c r="E57" s="73">
        <f t="shared" si="1"/>
        <v>0</v>
      </c>
      <c r="F57" s="74"/>
      <c r="G57" s="205">
        <f>H57+J57</f>
        <v>-31.465</v>
      </c>
      <c r="H57" s="203">
        <v>-31.465</v>
      </c>
      <c r="I57" s="73"/>
      <c r="J57" s="76"/>
      <c r="K57" s="71"/>
      <c r="L57" s="73"/>
      <c r="M57" s="73"/>
      <c r="N57" s="74"/>
      <c r="O57" s="75"/>
      <c r="P57" s="73"/>
      <c r="Q57" s="73"/>
      <c r="R57" s="76"/>
      <c r="S57" s="75"/>
      <c r="T57" s="73"/>
      <c r="U57" s="73"/>
      <c r="V57" s="76"/>
    </row>
    <row r="58" spans="1:22" ht="25.5">
      <c r="A58" s="209">
        <v>47</v>
      </c>
      <c r="B58" s="213" t="s">
        <v>262</v>
      </c>
      <c r="C58" s="71">
        <f>G58+K58+O58+S58</f>
        <v>20</v>
      </c>
      <c r="D58" s="73">
        <f>H58+P58+L58+T58</f>
        <v>20</v>
      </c>
      <c r="E58" s="73">
        <f>I58+Q58+M58+U58</f>
        <v>0</v>
      </c>
      <c r="F58" s="74"/>
      <c r="G58" s="205">
        <f aca="true" t="shared" si="8" ref="G58:G68">H58+J58</f>
        <v>20</v>
      </c>
      <c r="H58" s="203">
        <v>20</v>
      </c>
      <c r="I58" s="73"/>
      <c r="J58" s="76"/>
      <c r="K58" s="71"/>
      <c r="L58" s="73"/>
      <c r="M58" s="73"/>
      <c r="N58" s="74"/>
      <c r="O58" s="75"/>
      <c r="P58" s="73"/>
      <c r="Q58" s="73"/>
      <c r="R58" s="76"/>
      <c r="S58" s="75"/>
      <c r="T58" s="73"/>
      <c r="U58" s="73"/>
      <c r="V58" s="76"/>
    </row>
    <row r="59" spans="1:22" ht="12.75">
      <c r="A59" s="209">
        <v>48</v>
      </c>
      <c r="B59" s="211" t="s">
        <v>264</v>
      </c>
      <c r="C59" s="71">
        <f t="shared" si="0"/>
        <v>2</v>
      </c>
      <c r="D59" s="73">
        <f t="shared" si="7"/>
        <v>2</v>
      </c>
      <c r="E59" s="73">
        <f t="shared" si="1"/>
        <v>0</v>
      </c>
      <c r="F59" s="74"/>
      <c r="G59" s="205">
        <f t="shared" si="8"/>
        <v>2</v>
      </c>
      <c r="H59" s="203">
        <v>2</v>
      </c>
      <c r="I59" s="73"/>
      <c r="J59" s="76"/>
      <c r="K59" s="71"/>
      <c r="L59" s="73"/>
      <c r="M59" s="73"/>
      <c r="N59" s="74"/>
      <c r="O59" s="75"/>
      <c r="P59" s="73"/>
      <c r="Q59" s="73"/>
      <c r="R59" s="76"/>
      <c r="S59" s="75"/>
      <c r="T59" s="73"/>
      <c r="U59" s="73"/>
      <c r="V59" s="76"/>
    </row>
    <row r="60" spans="1:22" ht="12.75">
      <c r="A60" s="144">
        <v>49</v>
      </c>
      <c r="B60" s="214" t="s">
        <v>105</v>
      </c>
      <c r="C60" s="71">
        <f t="shared" si="0"/>
        <v>12.194</v>
      </c>
      <c r="D60" s="73">
        <f t="shared" si="7"/>
        <v>12.194</v>
      </c>
      <c r="E60" s="73">
        <f t="shared" si="1"/>
        <v>8.475</v>
      </c>
      <c r="F60" s="74"/>
      <c r="G60" s="75">
        <f t="shared" si="8"/>
        <v>1</v>
      </c>
      <c r="H60" s="73">
        <v>1</v>
      </c>
      <c r="I60" s="69"/>
      <c r="J60" s="78"/>
      <c r="K60" s="71">
        <f>L60</f>
        <v>11.194</v>
      </c>
      <c r="L60" s="73">
        <v>11.194</v>
      </c>
      <c r="M60" s="73">
        <v>8.475</v>
      </c>
      <c r="N60" s="77"/>
      <c r="O60" s="124"/>
      <c r="P60" s="122"/>
      <c r="Q60" s="122"/>
      <c r="R60" s="121"/>
      <c r="S60" s="124"/>
      <c r="T60" s="122"/>
      <c r="U60" s="122"/>
      <c r="V60" s="121"/>
    </row>
    <row r="61" spans="1:22" ht="12.75">
      <c r="A61" s="144">
        <f aca="true" t="shared" si="9" ref="A61:A68">+A60+1</f>
        <v>50</v>
      </c>
      <c r="B61" s="214" t="s">
        <v>106</v>
      </c>
      <c r="C61" s="71">
        <f t="shared" si="0"/>
        <v>10.098</v>
      </c>
      <c r="D61" s="73">
        <f t="shared" si="7"/>
        <v>10.098</v>
      </c>
      <c r="E61" s="73">
        <f t="shared" si="1"/>
        <v>7.267</v>
      </c>
      <c r="F61" s="74"/>
      <c r="G61" s="75">
        <f t="shared" si="8"/>
        <v>0.5</v>
      </c>
      <c r="H61" s="73">
        <v>0.5</v>
      </c>
      <c r="I61" s="69"/>
      <c r="J61" s="78"/>
      <c r="K61" s="71">
        <f aca="true" t="shared" si="10" ref="K61:K83">L61</f>
        <v>9.598</v>
      </c>
      <c r="L61" s="73">
        <v>9.598</v>
      </c>
      <c r="M61" s="73">
        <v>7.267</v>
      </c>
      <c r="N61" s="77"/>
      <c r="O61" s="124"/>
      <c r="P61" s="122"/>
      <c r="Q61" s="122"/>
      <c r="R61" s="121"/>
      <c r="S61" s="124"/>
      <c r="T61" s="122"/>
      <c r="U61" s="122"/>
      <c r="V61" s="121"/>
    </row>
    <row r="62" spans="1:22" ht="12.75">
      <c r="A62" s="144">
        <f t="shared" si="9"/>
        <v>51</v>
      </c>
      <c r="B62" s="214" t="s">
        <v>107</v>
      </c>
      <c r="C62" s="71">
        <f t="shared" si="0"/>
        <v>12.1</v>
      </c>
      <c r="D62" s="73">
        <f t="shared" si="7"/>
        <v>12.1</v>
      </c>
      <c r="E62" s="73">
        <f t="shared" si="1"/>
        <v>8.783</v>
      </c>
      <c r="F62" s="74"/>
      <c r="G62" s="75">
        <f t="shared" si="8"/>
        <v>0.5</v>
      </c>
      <c r="H62" s="73">
        <v>0.5</v>
      </c>
      <c r="I62" s="69"/>
      <c r="J62" s="78"/>
      <c r="K62" s="71">
        <f t="shared" si="10"/>
        <v>11.6</v>
      </c>
      <c r="L62" s="73">
        <v>11.6</v>
      </c>
      <c r="M62" s="73">
        <v>8.783</v>
      </c>
      <c r="N62" s="77"/>
      <c r="O62" s="124"/>
      <c r="P62" s="122"/>
      <c r="Q62" s="122"/>
      <c r="R62" s="121"/>
      <c r="S62" s="124"/>
      <c r="T62" s="122"/>
      <c r="U62" s="122"/>
      <c r="V62" s="121"/>
    </row>
    <row r="63" spans="1:22" ht="12.75">
      <c r="A63" s="144">
        <f t="shared" si="9"/>
        <v>52</v>
      </c>
      <c r="B63" s="214" t="s">
        <v>108</v>
      </c>
      <c r="C63" s="71">
        <f t="shared" si="0"/>
        <v>1.331</v>
      </c>
      <c r="D63" s="73">
        <f t="shared" si="7"/>
        <v>1.331</v>
      </c>
      <c r="E63" s="73">
        <f t="shared" si="1"/>
        <v>0.856</v>
      </c>
      <c r="F63" s="74"/>
      <c r="G63" s="75">
        <f t="shared" si="8"/>
        <v>0.2</v>
      </c>
      <c r="H63" s="73">
        <v>0.2</v>
      </c>
      <c r="I63" s="69"/>
      <c r="J63" s="78"/>
      <c r="K63" s="71">
        <f t="shared" si="10"/>
        <v>1.131</v>
      </c>
      <c r="L63" s="73">
        <v>1.131</v>
      </c>
      <c r="M63" s="73">
        <v>0.856</v>
      </c>
      <c r="N63" s="77"/>
      <c r="O63" s="124"/>
      <c r="P63" s="122"/>
      <c r="Q63" s="122"/>
      <c r="R63" s="121"/>
      <c r="S63" s="124"/>
      <c r="T63" s="122"/>
      <c r="U63" s="122"/>
      <c r="V63" s="121"/>
    </row>
    <row r="64" spans="1:22" ht="12.75">
      <c r="A64" s="144">
        <f t="shared" si="9"/>
        <v>53</v>
      </c>
      <c r="B64" s="214" t="s">
        <v>109</v>
      </c>
      <c r="C64" s="71">
        <f t="shared" si="0"/>
        <v>8.869</v>
      </c>
      <c r="D64" s="73">
        <f t="shared" si="7"/>
        <v>8.869</v>
      </c>
      <c r="E64" s="73">
        <f t="shared" si="1"/>
        <v>6.261</v>
      </c>
      <c r="F64" s="74"/>
      <c r="G64" s="75">
        <f t="shared" si="8"/>
        <v>0.6</v>
      </c>
      <c r="H64" s="73">
        <v>0.6</v>
      </c>
      <c r="I64" s="69"/>
      <c r="J64" s="78"/>
      <c r="K64" s="71">
        <f t="shared" si="10"/>
        <v>8.269</v>
      </c>
      <c r="L64" s="73">
        <v>8.269</v>
      </c>
      <c r="M64" s="73">
        <v>6.261</v>
      </c>
      <c r="N64" s="77"/>
      <c r="O64" s="124"/>
      <c r="P64" s="122"/>
      <c r="Q64" s="122"/>
      <c r="R64" s="121"/>
      <c r="S64" s="124"/>
      <c r="T64" s="122"/>
      <c r="U64" s="122"/>
      <c r="V64" s="121"/>
    </row>
    <row r="65" spans="1:22" ht="12.75">
      <c r="A65" s="144">
        <f t="shared" si="9"/>
        <v>54</v>
      </c>
      <c r="B65" s="214" t="s">
        <v>110</v>
      </c>
      <c r="C65" s="71">
        <f t="shared" si="0"/>
        <v>14.652000000000001</v>
      </c>
      <c r="D65" s="73">
        <f t="shared" si="7"/>
        <v>14.652000000000001</v>
      </c>
      <c r="E65" s="73">
        <f t="shared" si="1"/>
        <v>10.245</v>
      </c>
      <c r="F65" s="74"/>
      <c r="G65" s="75">
        <f t="shared" si="8"/>
        <v>1.12</v>
      </c>
      <c r="H65" s="73">
        <v>1.12</v>
      </c>
      <c r="I65" s="69"/>
      <c r="J65" s="78"/>
      <c r="K65" s="71">
        <f t="shared" si="10"/>
        <v>13.532</v>
      </c>
      <c r="L65" s="73">
        <v>13.532</v>
      </c>
      <c r="M65" s="73">
        <v>10.245</v>
      </c>
      <c r="N65" s="77"/>
      <c r="O65" s="124"/>
      <c r="P65" s="122"/>
      <c r="Q65" s="122"/>
      <c r="R65" s="121"/>
      <c r="S65" s="124"/>
      <c r="T65" s="122"/>
      <c r="U65" s="122"/>
      <c r="V65" s="121"/>
    </row>
    <row r="66" spans="1:22" ht="12.75">
      <c r="A66" s="144">
        <f t="shared" si="9"/>
        <v>55</v>
      </c>
      <c r="B66" s="214" t="s">
        <v>111</v>
      </c>
      <c r="C66" s="71">
        <f t="shared" si="0"/>
        <v>9.259</v>
      </c>
      <c r="D66" s="73">
        <f t="shared" si="7"/>
        <v>9.259</v>
      </c>
      <c r="E66" s="73">
        <f t="shared" si="1"/>
        <v>5.193</v>
      </c>
      <c r="F66" s="74"/>
      <c r="G66" s="75">
        <f t="shared" si="8"/>
        <v>2.4</v>
      </c>
      <c r="H66" s="73">
        <v>2.4</v>
      </c>
      <c r="I66" s="69"/>
      <c r="J66" s="78"/>
      <c r="K66" s="71">
        <f t="shared" si="10"/>
        <v>6.859</v>
      </c>
      <c r="L66" s="73">
        <v>6.859</v>
      </c>
      <c r="M66" s="73">
        <v>5.193</v>
      </c>
      <c r="N66" s="77"/>
      <c r="O66" s="124"/>
      <c r="P66" s="122"/>
      <c r="Q66" s="122"/>
      <c r="R66" s="121"/>
      <c r="S66" s="124"/>
      <c r="T66" s="122"/>
      <c r="U66" s="122"/>
      <c r="V66" s="121"/>
    </row>
    <row r="67" spans="1:22" ht="12.75">
      <c r="A67" s="144">
        <f t="shared" si="9"/>
        <v>56</v>
      </c>
      <c r="B67" s="214" t="s">
        <v>112</v>
      </c>
      <c r="C67" s="71">
        <f t="shared" si="0"/>
        <v>7.335</v>
      </c>
      <c r="D67" s="73">
        <f t="shared" si="7"/>
        <v>7.335</v>
      </c>
      <c r="E67" s="73">
        <f t="shared" si="1"/>
        <v>5.175</v>
      </c>
      <c r="F67" s="74"/>
      <c r="G67" s="75">
        <f t="shared" si="8"/>
        <v>0.5</v>
      </c>
      <c r="H67" s="73">
        <v>0.5</v>
      </c>
      <c r="I67" s="69"/>
      <c r="J67" s="78"/>
      <c r="K67" s="71">
        <f t="shared" si="10"/>
        <v>6.835</v>
      </c>
      <c r="L67" s="73">
        <v>6.835</v>
      </c>
      <c r="M67" s="73">
        <v>5.175</v>
      </c>
      <c r="N67" s="77"/>
      <c r="O67" s="124"/>
      <c r="P67" s="122"/>
      <c r="Q67" s="122"/>
      <c r="R67" s="121"/>
      <c r="S67" s="124"/>
      <c r="T67" s="122"/>
      <c r="U67" s="122"/>
      <c r="V67" s="121"/>
    </row>
    <row r="68" spans="1:22" ht="12.75">
      <c r="A68" s="144">
        <f t="shared" si="9"/>
        <v>57</v>
      </c>
      <c r="B68" s="214" t="s">
        <v>123</v>
      </c>
      <c r="C68" s="71">
        <f t="shared" si="0"/>
        <v>11.552</v>
      </c>
      <c r="D68" s="73">
        <f t="shared" si="7"/>
        <v>11.552</v>
      </c>
      <c r="E68" s="73">
        <f t="shared" si="1"/>
        <v>8.008</v>
      </c>
      <c r="F68" s="74"/>
      <c r="G68" s="75">
        <f t="shared" si="8"/>
        <v>0.975</v>
      </c>
      <c r="H68" s="73">
        <v>0.975</v>
      </c>
      <c r="I68" s="69"/>
      <c r="J68" s="78"/>
      <c r="K68" s="71">
        <f t="shared" si="10"/>
        <v>10.577</v>
      </c>
      <c r="L68" s="73">
        <v>10.577</v>
      </c>
      <c r="M68" s="73">
        <v>8.008</v>
      </c>
      <c r="N68" s="77"/>
      <c r="O68" s="124"/>
      <c r="P68" s="122"/>
      <c r="Q68" s="122"/>
      <c r="R68" s="121"/>
      <c r="S68" s="124"/>
      <c r="T68" s="122"/>
      <c r="U68" s="122"/>
      <c r="V68" s="121"/>
    </row>
    <row r="69" spans="1:22" ht="12.75">
      <c r="A69" s="144">
        <v>58</v>
      </c>
      <c r="B69" s="225" t="s">
        <v>113</v>
      </c>
      <c r="C69" s="210">
        <f>G69+K69+O69+S69</f>
        <v>18.411</v>
      </c>
      <c r="D69" s="83">
        <f>H69+P69+L69+T69</f>
        <v>18.411</v>
      </c>
      <c r="E69" s="83">
        <f>I69+Q69+M69+U69</f>
        <v>12.675</v>
      </c>
      <c r="F69" s="84"/>
      <c r="G69" s="85">
        <f>H69+J69</f>
        <v>1.67</v>
      </c>
      <c r="H69" s="83">
        <v>1.67</v>
      </c>
      <c r="I69" s="87"/>
      <c r="J69" s="88"/>
      <c r="K69" s="71">
        <f t="shared" si="10"/>
        <v>16.741</v>
      </c>
      <c r="L69" s="83">
        <v>16.741</v>
      </c>
      <c r="M69" s="83">
        <v>12.675</v>
      </c>
      <c r="N69" s="189"/>
      <c r="O69" s="226"/>
      <c r="P69" s="140"/>
      <c r="Q69" s="140"/>
      <c r="R69" s="227"/>
      <c r="S69" s="226"/>
      <c r="T69" s="140"/>
      <c r="U69" s="140"/>
      <c r="V69" s="227"/>
    </row>
    <row r="70" spans="1:22" ht="12.75">
      <c r="A70" s="144">
        <v>59</v>
      </c>
      <c r="B70" s="233" t="s">
        <v>104</v>
      </c>
      <c r="C70" s="210">
        <f aca="true" t="shared" si="11" ref="C70:C83">G70+K70+O70+S70</f>
        <v>1.701</v>
      </c>
      <c r="D70" s="83">
        <f aca="true" t="shared" si="12" ref="D70:D83">H70+P70+L70+T70</f>
        <v>1.701</v>
      </c>
      <c r="E70" s="83">
        <f aca="true" t="shared" si="13" ref="E70:E83">I70+Q70+M70+U70</f>
        <v>1.288</v>
      </c>
      <c r="F70" s="84"/>
      <c r="G70" s="75"/>
      <c r="H70" s="73"/>
      <c r="I70" s="69"/>
      <c r="J70" s="78"/>
      <c r="K70" s="71">
        <f t="shared" si="10"/>
        <v>1.701</v>
      </c>
      <c r="L70" s="83">
        <v>1.701</v>
      </c>
      <c r="M70" s="83">
        <v>1.288</v>
      </c>
      <c r="N70" s="189"/>
      <c r="O70" s="226"/>
      <c r="P70" s="140"/>
      <c r="Q70" s="140"/>
      <c r="R70" s="227"/>
      <c r="S70" s="226"/>
      <c r="T70" s="140"/>
      <c r="U70" s="140"/>
      <c r="V70" s="227"/>
    </row>
    <row r="71" spans="1:22" ht="12.75">
      <c r="A71" s="144">
        <v>60</v>
      </c>
      <c r="B71" s="214" t="s">
        <v>267</v>
      </c>
      <c r="C71" s="210">
        <f t="shared" si="11"/>
        <v>1.409</v>
      </c>
      <c r="D71" s="83">
        <f t="shared" si="12"/>
        <v>1.409</v>
      </c>
      <c r="E71" s="83">
        <f t="shared" si="13"/>
        <v>1.067</v>
      </c>
      <c r="F71" s="84"/>
      <c r="G71" s="75"/>
      <c r="H71" s="73"/>
      <c r="I71" s="69"/>
      <c r="J71" s="78"/>
      <c r="K71" s="71">
        <f t="shared" si="10"/>
        <v>1.409</v>
      </c>
      <c r="L71" s="83">
        <v>1.409</v>
      </c>
      <c r="M71" s="83">
        <v>1.067</v>
      </c>
      <c r="N71" s="189"/>
      <c r="O71" s="226"/>
      <c r="P71" s="140"/>
      <c r="Q71" s="140"/>
      <c r="R71" s="227"/>
      <c r="S71" s="226"/>
      <c r="T71" s="140"/>
      <c r="U71" s="140"/>
      <c r="V71" s="227"/>
    </row>
    <row r="72" spans="1:22" ht="12.75">
      <c r="A72" s="144">
        <v>61</v>
      </c>
      <c r="B72" s="214" t="s">
        <v>268</v>
      </c>
      <c r="C72" s="210">
        <f t="shared" si="11"/>
        <v>3.4</v>
      </c>
      <c r="D72" s="83">
        <f t="shared" si="12"/>
        <v>3.4</v>
      </c>
      <c r="E72" s="83">
        <f t="shared" si="13"/>
        <v>2.574</v>
      </c>
      <c r="F72" s="84"/>
      <c r="G72" s="75"/>
      <c r="H72" s="73"/>
      <c r="I72" s="69"/>
      <c r="J72" s="78"/>
      <c r="K72" s="71">
        <f t="shared" si="10"/>
        <v>3.4</v>
      </c>
      <c r="L72" s="83">
        <v>3.4</v>
      </c>
      <c r="M72" s="83">
        <v>2.574</v>
      </c>
      <c r="N72" s="189"/>
      <c r="O72" s="226"/>
      <c r="P72" s="140"/>
      <c r="Q72" s="140"/>
      <c r="R72" s="227"/>
      <c r="S72" s="226"/>
      <c r="T72" s="140"/>
      <c r="U72" s="140"/>
      <c r="V72" s="227"/>
    </row>
    <row r="73" spans="1:22" ht="12.75">
      <c r="A73" s="144">
        <v>62</v>
      </c>
      <c r="B73" s="214" t="s">
        <v>269</v>
      </c>
      <c r="C73" s="210">
        <f t="shared" si="11"/>
        <v>17.045</v>
      </c>
      <c r="D73" s="83">
        <f t="shared" si="12"/>
        <v>17.045</v>
      </c>
      <c r="E73" s="83">
        <f t="shared" si="13"/>
        <v>12.905</v>
      </c>
      <c r="F73" s="84"/>
      <c r="G73" s="75"/>
      <c r="H73" s="73"/>
      <c r="I73" s="69"/>
      <c r="J73" s="78"/>
      <c r="K73" s="71">
        <f t="shared" si="10"/>
        <v>17.045</v>
      </c>
      <c r="L73" s="83">
        <v>17.045</v>
      </c>
      <c r="M73" s="83">
        <v>12.905</v>
      </c>
      <c r="N73" s="189"/>
      <c r="O73" s="226"/>
      <c r="P73" s="140"/>
      <c r="Q73" s="140"/>
      <c r="R73" s="227"/>
      <c r="S73" s="226"/>
      <c r="T73" s="140"/>
      <c r="U73" s="140"/>
      <c r="V73" s="227"/>
    </row>
    <row r="74" spans="1:22" ht="12.75">
      <c r="A74" s="144">
        <v>63</v>
      </c>
      <c r="B74" s="214" t="s">
        <v>124</v>
      </c>
      <c r="C74" s="210">
        <f t="shared" si="11"/>
        <v>2.32</v>
      </c>
      <c r="D74" s="83">
        <f t="shared" si="12"/>
        <v>2.32</v>
      </c>
      <c r="E74" s="83">
        <f t="shared" si="13"/>
        <v>1.756</v>
      </c>
      <c r="F74" s="84"/>
      <c r="G74" s="75"/>
      <c r="H74" s="73"/>
      <c r="I74" s="69"/>
      <c r="J74" s="78"/>
      <c r="K74" s="71">
        <f t="shared" si="10"/>
        <v>2.32</v>
      </c>
      <c r="L74" s="83">
        <v>2.32</v>
      </c>
      <c r="M74" s="83">
        <v>1.756</v>
      </c>
      <c r="N74" s="189"/>
      <c r="O74" s="226"/>
      <c r="P74" s="140"/>
      <c r="Q74" s="140"/>
      <c r="R74" s="227"/>
      <c r="S74" s="226"/>
      <c r="T74" s="140"/>
      <c r="U74" s="140"/>
      <c r="V74" s="227"/>
    </row>
    <row r="75" spans="1:22" ht="12.75">
      <c r="A75" s="144">
        <v>64</v>
      </c>
      <c r="B75" s="214" t="s">
        <v>125</v>
      </c>
      <c r="C75" s="210">
        <f t="shared" si="11"/>
        <v>2.32</v>
      </c>
      <c r="D75" s="83">
        <f t="shared" si="12"/>
        <v>2.32</v>
      </c>
      <c r="E75" s="83">
        <f t="shared" si="13"/>
        <v>1.756</v>
      </c>
      <c r="F75" s="84"/>
      <c r="G75" s="75"/>
      <c r="H75" s="73"/>
      <c r="I75" s="69"/>
      <c r="J75" s="78"/>
      <c r="K75" s="71">
        <f t="shared" si="10"/>
        <v>2.32</v>
      </c>
      <c r="L75" s="83">
        <v>2.32</v>
      </c>
      <c r="M75" s="83">
        <v>1.756</v>
      </c>
      <c r="N75" s="189"/>
      <c r="O75" s="226"/>
      <c r="P75" s="140"/>
      <c r="Q75" s="140"/>
      <c r="R75" s="227"/>
      <c r="S75" s="226"/>
      <c r="T75" s="140"/>
      <c r="U75" s="140"/>
      <c r="V75" s="227"/>
    </row>
    <row r="76" spans="1:22" ht="12.75">
      <c r="A76" s="144">
        <v>65</v>
      </c>
      <c r="B76" s="214" t="s">
        <v>270</v>
      </c>
      <c r="C76" s="210">
        <f t="shared" si="11"/>
        <v>2.273</v>
      </c>
      <c r="D76" s="83">
        <f t="shared" si="12"/>
        <v>2.273</v>
      </c>
      <c r="E76" s="83">
        <f t="shared" si="13"/>
        <v>1.721</v>
      </c>
      <c r="F76" s="84"/>
      <c r="G76" s="75"/>
      <c r="H76" s="73"/>
      <c r="I76" s="69"/>
      <c r="J76" s="78"/>
      <c r="K76" s="71">
        <f t="shared" si="10"/>
        <v>2.273</v>
      </c>
      <c r="L76" s="83">
        <v>2.273</v>
      </c>
      <c r="M76" s="83">
        <v>1.721</v>
      </c>
      <c r="N76" s="189"/>
      <c r="O76" s="226"/>
      <c r="P76" s="140"/>
      <c r="Q76" s="140"/>
      <c r="R76" s="227"/>
      <c r="S76" s="226"/>
      <c r="T76" s="140"/>
      <c r="U76" s="140"/>
      <c r="V76" s="227"/>
    </row>
    <row r="77" spans="1:22" ht="12.75">
      <c r="A77" s="144">
        <v>66</v>
      </c>
      <c r="B77" s="214" t="s">
        <v>115</v>
      </c>
      <c r="C77" s="210">
        <f t="shared" si="11"/>
        <v>1.165</v>
      </c>
      <c r="D77" s="83">
        <f t="shared" si="12"/>
        <v>1.165</v>
      </c>
      <c r="E77" s="83">
        <f t="shared" si="13"/>
        <v>0.882</v>
      </c>
      <c r="F77" s="84"/>
      <c r="G77" s="75"/>
      <c r="H77" s="73"/>
      <c r="I77" s="69"/>
      <c r="J77" s="78"/>
      <c r="K77" s="71">
        <f t="shared" si="10"/>
        <v>1.165</v>
      </c>
      <c r="L77" s="83">
        <v>1.165</v>
      </c>
      <c r="M77" s="83">
        <v>0.882</v>
      </c>
      <c r="N77" s="189"/>
      <c r="O77" s="226"/>
      <c r="P77" s="140"/>
      <c r="Q77" s="140"/>
      <c r="R77" s="227"/>
      <c r="S77" s="226"/>
      <c r="T77" s="140"/>
      <c r="U77" s="140"/>
      <c r="V77" s="227"/>
    </row>
    <row r="78" spans="1:22" ht="12.75">
      <c r="A78" s="144">
        <v>67</v>
      </c>
      <c r="B78" s="214" t="s">
        <v>117</v>
      </c>
      <c r="C78" s="210">
        <f t="shared" si="11"/>
        <v>3.507</v>
      </c>
      <c r="D78" s="83">
        <f t="shared" si="12"/>
        <v>3.507</v>
      </c>
      <c r="E78" s="83">
        <f t="shared" si="13"/>
        <v>2.655</v>
      </c>
      <c r="F78" s="84"/>
      <c r="G78" s="75"/>
      <c r="H78" s="73"/>
      <c r="I78" s="69"/>
      <c r="J78" s="78"/>
      <c r="K78" s="71">
        <f t="shared" si="10"/>
        <v>3.507</v>
      </c>
      <c r="L78" s="83">
        <v>3.507</v>
      </c>
      <c r="M78" s="83">
        <v>2.655</v>
      </c>
      <c r="N78" s="189"/>
      <c r="O78" s="226"/>
      <c r="P78" s="140"/>
      <c r="Q78" s="140"/>
      <c r="R78" s="227"/>
      <c r="S78" s="226"/>
      <c r="T78" s="140"/>
      <c r="U78" s="140"/>
      <c r="V78" s="227"/>
    </row>
    <row r="79" spans="1:22" ht="12.75">
      <c r="A79" s="144">
        <v>68</v>
      </c>
      <c r="B79" s="214" t="s">
        <v>271</v>
      </c>
      <c r="C79" s="210">
        <f t="shared" si="11"/>
        <v>2.273</v>
      </c>
      <c r="D79" s="83">
        <f t="shared" si="12"/>
        <v>2.273</v>
      </c>
      <c r="E79" s="83">
        <f t="shared" si="13"/>
        <v>1.721</v>
      </c>
      <c r="F79" s="84"/>
      <c r="G79" s="75"/>
      <c r="H79" s="73"/>
      <c r="I79" s="69"/>
      <c r="J79" s="78"/>
      <c r="K79" s="71">
        <f t="shared" si="10"/>
        <v>2.273</v>
      </c>
      <c r="L79" s="83">
        <v>2.273</v>
      </c>
      <c r="M79" s="83">
        <v>1.721</v>
      </c>
      <c r="N79" s="189"/>
      <c r="O79" s="226"/>
      <c r="P79" s="140"/>
      <c r="Q79" s="140"/>
      <c r="R79" s="227"/>
      <c r="S79" s="226"/>
      <c r="T79" s="140"/>
      <c r="U79" s="140"/>
      <c r="V79" s="227"/>
    </row>
    <row r="80" spans="1:22" ht="12.75">
      <c r="A80" s="144">
        <v>69</v>
      </c>
      <c r="B80" s="214" t="s">
        <v>120</v>
      </c>
      <c r="C80" s="210">
        <f t="shared" si="11"/>
        <v>2.022</v>
      </c>
      <c r="D80" s="83">
        <f t="shared" si="12"/>
        <v>2.022</v>
      </c>
      <c r="E80" s="83">
        <f t="shared" si="13"/>
        <v>1.531</v>
      </c>
      <c r="F80" s="84"/>
      <c r="G80" s="75"/>
      <c r="H80" s="73"/>
      <c r="I80" s="69"/>
      <c r="J80" s="78"/>
      <c r="K80" s="71">
        <f t="shared" si="10"/>
        <v>2.022</v>
      </c>
      <c r="L80" s="83">
        <v>2.022</v>
      </c>
      <c r="M80" s="83">
        <v>1.531</v>
      </c>
      <c r="N80" s="189"/>
      <c r="O80" s="226"/>
      <c r="P80" s="140"/>
      <c r="Q80" s="140"/>
      <c r="R80" s="227"/>
      <c r="S80" s="226"/>
      <c r="T80" s="140"/>
      <c r="U80" s="140"/>
      <c r="V80" s="227"/>
    </row>
    <row r="81" spans="1:22" ht="12.75">
      <c r="A81" s="144">
        <v>70</v>
      </c>
      <c r="B81" s="214" t="s">
        <v>191</v>
      </c>
      <c r="C81" s="210">
        <f t="shared" si="11"/>
        <v>1.145</v>
      </c>
      <c r="D81" s="83">
        <f t="shared" si="12"/>
        <v>1.145</v>
      </c>
      <c r="E81" s="83">
        <f t="shared" si="13"/>
        <v>0.867</v>
      </c>
      <c r="F81" s="84"/>
      <c r="G81" s="75"/>
      <c r="H81" s="73"/>
      <c r="I81" s="69"/>
      <c r="J81" s="78"/>
      <c r="K81" s="71">
        <f t="shared" si="10"/>
        <v>1.145</v>
      </c>
      <c r="L81" s="83">
        <v>1.145</v>
      </c>
      <c r="M81" s="83">
        <v>0.867</v>
      </c>
      <c r="N81" s="189"/>
      <c r="O81" s="226"/>
      <c r="P81" s="140"/>
      <c r="Q81" s="140"/>
      <c r="R81" s="227"/>
      <c r="S81" s="226"/>
      <c r="T81" s="140"/>
      <c r="U81" s="140"/>
      <c r="V81" s="227"/>
    </row>
    <row r="82" spans="1:22" ht="12.75">
      <c r="A82" s="144">
        <v>71</v>
      </c>
      <c r="B82" s="214" t="s">
        <v>138</v>
      </c>
      <c r="C82" s="210">
        <f t="shared" si="11"/>
        <v>1.137</v>
      </c>
      <c r="D82" s="83">
        <f t="shared" si="12"/>
        <v>1.137</v>
      </c>
      <c r="E82" s="83">
        <f t="shared" si="13"/>
        <v>0.861</v>
      </c>
      <c r="F82" s="84"/>
      <c r="G82" s="75"/>
      <c r="H82" s="73"/>
      <c r="I82" s="69"/>
      <c r="J82" s="78"/>
      <c r="K82" s="71">
        <f t="shared" si="10"/>
        <v>1.137</v>
      </c>
      <c r="L82" s="83">
        <v>1.137</v>
      </c>
      <c r="M82" s="83">
        <v>0.861</v>
      </c>
      <c r="N82" s="189"/>
      <c r="O82" s="226"/>
      <c r="P82" s="140"/>
      <c r="Q82" s="140"/>
      <c r="R82" s="227"/>
      <c r="S82" s="226"/>
      <c r="T82" s="140"/>
      <c r="U82" s="140"/>
      <c r="V82" s="227"/>
    </row>
    <row r="83" spans="1:26" ht="13.5" thickBot="1">
      <c r="A83" s="144">
        <v>72</v>
      </c>
      <c r="B83" s="215" t="s">
        <v>272</v>
      </c>
      <c r="C83" s="210">
        <f t="shared" si="11"/>
        <v>0.57</v>
      </c>
      <c r="D83" s="83">
        <f t="shared" si="12"/>
        <v>0.57</v>
      </c>
      <c r="E83" s="83">
        <f t="shared" si="13"/>
        <v>0.432</v>
      </c>
      <c r="F83" s="84"/>
      <c r="G83" s="91"/>
      <c r="H83" s="90"/>
      <c r="I83" s="193"/>
      <c r="J83" s="194"/>
      <c r="K83" s="71">
        <f t="shared" si="10"/>
        <v>0.57</v>
      </c>
      <c r="L83" s="83">
        <v>0.57</v>
      </c>
      <c r="M83" s="83">
        <v>0.432</v>
      </c>
      <c r="N83" s="189"/>
      <c r="O83" s="190"/>
      <c r="P83" s="191"/>
      <c r="Q83" s="191"/>
      <c r="R83" s="133"/>
      <c r="S83" s="190"/>
      <c r="T83" s="191"/>
      <c r="U83" s="191"/>
      <c r="V83" s="133"/>
      <c r="Z83" s="29" t="s">
        <v>266</v>
      </c>
    </row>
    <row r="84" spans="1:22" ht="45.75" thickBot="1">
      <c r="A84" s="106">
        <v>73</v>
      </c>
      <c r="B84" s="230" t="s">
        <v>209</v>
      </c>
      <c r="C84" s="107">
        <f t="shared" si="0"/>
        <v>128.49900000000002</v>
      </c>
      <c r="D84" s="94">
        <f>H84+L84+P84+T84</f>
        <v>128.49900000000002</v>
      </c>
      <c r="E84" s="94">
        <f t="shared" si="1"/>
        <v>0</v>
      </c>
      <c r="F84" s="101"/>
      <c r="G84" s="228">
        <f>H84+J84</f>
        <v>77.49900000000001</v>
      </c>
      <c r="H84" s="195">
        <f>SUM(H87:H88)+H85</f>
        <v>77.49900000000001</v>
      </c>
      <c r="I84" s="195">
        <f>SUM(I87:I88)+I85</f>
        <v>0</v>
      </c>
      <c r="J84" s="229">
        <f>SUM(J87:J88)+J85</f>
        <v>0</v>
      </c>
      <c r="K84" s="107">
        <f>L84+N84</f>
        <v>51</v>
      </c>
      <c r="L84" s="94">
        <f>SUM(L87:L88)+L85</f>
        <v>51</v>
      </c>
      <c r="M84" s="94">
        <f>SUM(M87:M88)+M85</f>
        <v>0</v>
      </c>
      <c r="N84" s="101"/>
      <c r="O84" s="98"/>
      <c r="P84" s="94"/>
      <c r="Q84" s="94"/>
      <c r="R84" s="109"/>
      <c r="S84" s="100"/>
      <c r="T84" s="94"/>
      <c r="U84" s="94"/>
      <c r="V84" s="101"/>
    </row>
    <row r="85" spans="1:22" ht="12.75">
      <c r="A85" s="141">
        <v>74</v>
      </c>
      <c r="B85" s="200" t="s">
        <v>202</v>
      </c>
      <c r="C85" s="137">
        <f t="shared" si="0"/>
        <v>125.29</v>
      </c>
      <c r="D85" s="128">
        <f>H85+P85+L85+T85</f>
        <v>125.29</v>
      </c>
      <c r="E85" s="128">
        <f t="shared" si="1"/>
        <v>0</v>
      </c>
      <c r="F85" s="165"/>
      <c r="G85" s="242">
        <f>H85+J85</f>
        <v>74.29</v>
      </c>
      <c r="H85" s="128">
        <f>H86</f>
        <v>74.29</v>
      </c>
      <c r="I85" s="128">
        <f>I86</f>
        <v>0</v>
      </c>
      <c r="J85" s="165">
        <f>J86</f>
        <v>0</v>
      </c>
      <c r="K85" s="137">
        <v>51</v>
      </c>
      <c r="L85" s="128">
        <v>51</v>
      </c>
      <c r="M85" s="128"/>
      <c r="N85" s="165"/>
      <c r="O85" s="170"/>
      <c r="P85" s="143"/>
      <c r="Q85" s="143"/>
      <c r="R85" s="129"/>
      <c r="S85" s="138"/>
      <c r="T85" s="131"/>
      <c r="U85" s="131"/>
      <c r="V85" s="130"/>
    </row>
    <row r="86" spans="1:22" ht="12.75">
      <c r="A86" s="144">
        <v>75</v>
      </c>
      <c r="B86" s="199" t="s">
        <v>210</v>
      </c>
      <c r="C86" s="75">
        <f t="shared" si="0"/>
        <v>125.29</v>
      </c>
      <c r="D86" s="73">
        <f>H86+P86+L86+T86</f>
        <v>125.29</v>
      </c>
      <c r="E86" s="73">
        <f t="shared" si="1"/>
        <v>0</v>
      </c>
      <c r="F86" s="76"/>
      <c r="G86" s="68">
        <f>H86+J86</f>
        <v>74.29</v>
      </c>
      <c r="H86" s="69">
        <v>74.29</v>
      </c>
      <c r="I86" s="69"/>
      <c r="J86" s="78"/>
      <c r="K86" s="68">
        <v>51</v>
      </c>
      <c r="L86" s="69">
        <v>51</v>
      </c>
      <c r="M86" s="69"/>
      <c r="N86" s="78"/>
      <c r="O86" s="180"/>
      <c r="P86" s="122"/>
      <c r="Q86" s="122"/>
      <c r="R86" s="121"/>
      <c r="S86" s="124"/>
      <c r="T86" s="122"/>
      <c r="U86" s="122"/>
      <c r="V86" s="121"/>
    </row>
    <row r="87" spans="1:22" ht="12.75">
      <c r="A87" s="144">
        <v>76</v>
      </c>
      <c r="B87" s="186" t="s">
        <v>105</v>
      </c>
      <c r="C87" s="75">
        <f t="shared" si="0"/>
        <v>1.63</v>
      </c>
      <c r="D87" s="73">
        <f>H87+P87+L87+T87</f>
        <v>1.63</v>
      </c>
      <c r="E87" s="73">
        <f t="shared" si="1"/>
        <v>0</v>
      </c>
      <c r="F87" s="76"/>
      <c r="G87" s="75">
        <f>H87+J87</f>
        <v>1.63</v>
      </c>
      <c r="H87" s="73">
        <v>1.63</v>
      </c>
      <c r="I87" s="73"/>
      <c r="J87" s="78"/>
      <c r="K87" s="68"/>
      <c r="L87" s="69"/>
      <c r="M87" s="69"/>
      <c r="N87" s="78"/>
      <c r="O87" s="180"/>
      <c r="P87" s="122"/>
      <c r="Q87" s="122"/>
      <c r="R87" s="121"/>
      <c r="S87" s="75"/>
      <c r="T87" s="73"/>
      <c r="U87" s="73"/>
      <c r="V87" s="76"/>
    </row>
    <row r="88" spans="1:22" ht="13.5" thickBot="1">
      <c r="A88" s="144">
        <v>77</v>
      </c>
      <c r="B88" s="186" t="s">
        <v>112</v>
      </c>
      <c r="C88" s="91">
        <f t="shared" si="0"/>
        <v>1.579</v>
      </c>
      <c r="D88" s="90">
        <f>H88+P88+L88+T88</f>
        <v>1.579</v>
      </c>
      <c r="E88" s="90">
        <f t="shared" si="1"/>
        <v>0</v>
      </c>
      <c r="F88" s="188"/>
      <c r="G88" s="91">
        <f>H88+J88</f>
        <v>1.579</v>
      </c>
      <c r="H88" s="90">
        <v>1.579</v>
      </c>
      <c r="I88" s="90"/>
      <c r="J88" s="188"/>
      <c r="K88" s="91"/>
      <c r="L88" s="90"/>
      <c r="M88" s="90"/>
      <c r="N88" s="188"/>
      <c r="O88" s="180"/>
      <c r="P88" s="122"/>
      <c r="Q88" s="122"/>
      <c r="R88" s="121"/>
      <c r="S88" s="75"/>
      <c r="T88" s="73"/>
      <c r="U88" s="73"/>
      <c r="V88" s="76"/>
    </row>
    <row r="89" spans="1:22" ht="13.5" thickBot="1">
      <c r="A89" s="174">
        <v>78</v>
      </c>
      <c r="B89" s="164" t="s">
        <v>211</v>
      </c>
      <c r="C89" s="221">
        <f t="shared" si="0"/>
        <v>174.4</v>
      </c>
      <c r="D89" s="222">
        <f>H89+L89+P89+T89</f>
        <v>166.9</v>
      </c>
      <c r="E89" s="222">
        <f t="shared" si="1"/>
        <v>3.198000000000001</v>
      </c>
      <c r="F89" s="101">
        <f>J89+N89+R89+V89</f>
        <v>7.5</v>
      </c>
      <c r="G89" s="173">
        <f aca="true" t="shared" si="14" ref="G89:V89">G12+G20+G46+G53+G84</f>
        <v>112.10000000000001</v>
      </c>
      <c r="H89" s="135">
        <f t="shared" si="14"/>
        <v>104.60000000000001</v>
      </c>
      <c r="I89" s="135">
        <f t="shared" si="14"/>
        <v>3.198</v>
      </c>
      <c r="J89" s="95">
        <f t="shared" si="14"/>
        <v>7.5</v>
      </c>
      <c r="K89" s="219">
        <f t="shared" si="14"/>
        <v>50.999999999999986</v>
      </c>
      <c r="L89" s="220">
        <f t="shared" si="14"/>
        <v>50.999999999999986</v>
      </c>
      <c r="M89" s="220">
        <f t="shared" si="14"/>
        <v>8.881784197001252E-16</v>
      </c>
      <c r="N89" s="97">
        <f t="shared" si="14"/>
        <v>0</v>
      </c>
      <c r="O89" s="173">
        <f t="shared" si="14"/>
        <v>0</v>
      </c>
      <c r="P89" s="135">
        <f t="shared" si="14"/>
        <v>0</v>
      </c>
      <c r="Q89" s="135">
        <f t="shared" si="14"/>
        <v>0</v>
      </c>
      <c r="R89" s="97">
        <f t="shared" si="14"/>
        <v>0</v>
      </c>
      <c r="S89" s="134">
        <f t="shared" si="14"/>
        <v>11.3</v>
      </c>
      <c r="T89" s="135">
        <f t="shared" si="14"/>
        <v>11.3</v>
      </c>
      <c r="U89" s="135">
        <f t="shared" si="14"/>
        <v>0</v>
      </c>
      <c r="V89" s="97">
        <f t="shared" si="14"/>
        <v>0</v>
      </c>
    </row>
    <row r="90" ht="12.75">
      <c r="A90" s="306"/>
    </row>
    <row r="92" ht="12.75">
      <c r="B92" s="14" t="s">
        <v>194</v>
      </c>
    </row>
    <row r="93" ht="12.75">
      <c r="B93" s="14" t="s">
        <v>263</v>
      </c>
    </row>
    <row r="94" ht="12.75">
      <c r="B94" s="102" t="s">
        <v>246</v>
      </c>
    </row>
    <row r="95" ht="12.75">
      <c r="B95" s="14" t="s">
        <v>249</v>
      </c>
    </row>
  </sheetData>
  <sheetProtection/>
  <mergeCells count="24">
    <mergeCell ref="P10:Q10"/>
    <mergeCell ref="R10:R11"/>
    <mergeCell ref="O9:O11"/>
    <mergeCell ref="P9:R9"/>
    <mergeCell ref="S9:S11"/>
    <mergeCell ref="T9:V9"/>
    <mergeCell ref="T10:U10"/>
    <mergeCell ref="V10:V11"/>
    <mergeCell ref="A9:A11"/>
    <mergeCell ref="B9:B11"/>
    <mergeCell ref="C9:C11"/>
    <mergeCell ref="D9:F9"/>
    <mergeCell ref="G9:G11"/>
    <mergeCell ref="H9:J9"/>
    <mergeCell ref="D10:E10"/>
    <mergeCell ref="F10:F11"/>
    <mergeCell ref="C3:J3"/>
    <mergeCell ref="C4:I4"/>
    <mergeCell ref="H10:I10"/>
    <mergeCell ref="J10:J11"/>
    <mergeCell ref="K9:K11"/>
    <mergeCell ref="L9:N9"/>
    <mergeCell ref="L10:M10"/>
    <mergeCell ref="N10:N11"/>
  </mergeCells>
  <printOptions/>
  <pageMargins left="0.35433070866141736" right="0" top="0.7874015748031497" bottom="0.5905511811023623" header="0.5118110236220472" footer="0.5118110236220472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3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5.140625" style="0" customWidth="1"/>
    <col min="2" max="2" width="41.28125" style="0" customWidth="1"/>
    <col min="3" max="3" width="34.57421875" style="0" customWidth="1"/>
    <col min="4" max="4" width="11.28125" style="0" customWidth="1"/>
  </cols>
  <sheetData>
    <row r="2" ht="12.75">
      <c r="D2" s="64" t="s">
        <v>122</v>
      </c>
    </row>
    <row r="3" spans="4:7" ht="12.75">
      <c r="D3" s="57" t="s">
        <v>238</v>
      </c>
      <c r="E3" s="12"/>
      <c r="F3" s="12"/>
      <c r="G3" s="13"/>
    </row>
    <row r="4" ht="12.75">
      <c r="D4" s="64" t="s">
        <v>310</v>
      </c>
    </row>
    <row r="5" spans="4:7" ht="12.75">
      <c r="D5" s="160" t="s">
        <v>236</v>
      </c>
      <c r="E5" s="160"/>
      <c r="F5" s="160"/>
      <c r="G5" s="160"/>
    </row>
    <row r="6" spans="4:7" ht="12.75">
      <c r="D6" s="64" t="s">
        <v>248</v>
      </c>
      <c r="E6" s="64"/>
      <c r="F6" s="64"/>
      <c r="G6" s="162"/>
    </row>
    <row r="7" spans="2:7" ht="12.75">
      <c r="B7" s="14" t="s">
        <v>291</v>
      </c>
      <c r="D7" s="64" t="s">
        <v>237</v>
      </c>
      <c r="E7" s="64"/>
      <c r="F7" s="64"/>
      <c r="G7" s="162"/>
    </row>
    <row r="8" ht="13.5" thickBot="1">
      <c r="D8" t="s">
        <v>292</v>
      </c>
    </row>
    <row r="9" spans="1:5" ht="12.75">
      <c r="A9" s="272"/>
      <c r="B9" s="273" t="s">
        <v>293</v>
      </c>
      <c r="C9" s="274" t="s">
        <v>294</v>
      </c>
      <c r="D9" s="274" t="s">
        <v>295</v>
      </c>
      <c r="E9" s="275" t="s">
        <v>296</v>
      </c>
    </row>
    <row r="10" spans="1:5" ht="13.5" thickBot="1">
      <c r="A10" s="276">
        <v>1</v>
      </c>
      <c r="B10" s="277">
        <v>2</v>
      </c>
      <c r="C10" s="278">
        <v>3</v>
      </c>
      <c r="D10" s="279">
        <v>4</v>
      </c>
      <c r="E10" s="280">
        <v>5</v>
      </c>
    </row>
    <row r="11" spans="1:5" ht="12.75">
      <c r="A11" s="281"/>
      <c r="B11" s="282" t="s">
        <v>297</v>
      </c>
      <c r="C11" s="283"/>
      <c r="D11" s="284">
        <f>SUM(D12:D41)+D42</f>
        <v>3.197442310920451E-14</v>
      </c>
      <c r="E11" s="285">
        <f>SUM(E12:E41)+E42</f>
        <v>2.042810365310288E-14</v>
      </c>
    </row>
    <row r="12" spans="1:5" ht="12.75">
      <c r="A12" s="281"/>
      <c r="B12" s="286" t="s">
        <v>298</v>
      </c>
      <c r="C12" s="287" t="s">
        <v>199</v>
      </c>
      <c r="D12" s="288">
        <v>-157.56702</v>
      </c>
      <c r="E12" s="289">
        <v>-119.41751</v>
      </c>
    </row>
    <row r="13" spans="1:5" ht="12.75">
      <c r="A13" s="281"/>
      <c r="B13" s="286"/>
      <c r="C13" s="290" t="s">
        <v>299</v>
      </c>
      <c r="D13" s="288">
        <f>2.32+0.43977</f>
        <v>2.7597699999999996</v>
      </c>
      <c r="E13" s="291">
        <f>1.756+0.33575</f>
        <v>2.09175</v>
      </c>
    </row>
    <row r="14" spans="1:5" ht="12.75">
      <c r="A14" s="281"/>
      <c r="B14" s="286"/>
      <c r="C14" s="290" t="s">
        <v>300</v>
      </c>
      <c r="D14" s="288">
        <v>2.71277</v>
      </c>
      <c r="E14" s="292">
        <v>2.05675</v>
      </c>
    </row>
    <row r="15" spans="1:5" ht="12.75">
      <c r="A15" s="281"/>
      <c r="B15" s="282"/>
      <c r="C15" s="290" t="s">
        <v>301</v>
      </c>
      <c r="D15" s="288">
        <v>2.75977</v>
      </c>
      <c r="E15" s="293">
        <v>2.09175</v>
      </c>
    </row>
    <row r="16" spans="1:5" ht="12.75">
      <c r="A16" s="281"/>
      <c r="B16" s="282"/>
      <c r="C16" s="290" t="s">
        <v>302</v>
      </c>
      <c r="D16" s="288">
        <v>0.43977</v>
      </c>
      <c r="E16" s="293">
        <v>0.33575</v>
      </c>
    </row>
    <row r="17" spans="1:5" ht="12.75">
      <c r="A17" s="281"/>
      <c r="B17" s="282"/>
      <c r="C17" s="290" t="s">
        <v>273</v>
      </c>
      <c r="D17" s="288">
        <v>0.21989</v>
      </c>
      <c r="E17" s="293">
        <v>0.16788</v>
      </c>
    </row>
    <row r="18" spans="1:5" ht="12.75">
      <c r="A18" s="281"/>
      <c r="B18" s="282"/>
      <c r="C18" s="290" t="s">
        <v>138</v>
      </c>
      <c r="D18" s="288">
        <v>1.35689</v>
      </c>
      <c r="E18" s="291">
        <v>1.02888</v>
      </c>
    </row>
    <row r="19" spans="1:5" ht="12.75">
      <c r="A19" s="281"/>
      <c r="B19" s="282"/>
      <c r="C19" s="290" t="s">
        <v>303</v>
      </c>
      <c r="D19" s="288">
        <v>0.43977</v>
      </c>
      <c r="E19" s="291">
        <v>0.33575</v>
      </c>
    </row>
    <row r="20" spans="1:5" ht="12.75">
      <c r="A20" s="281"/>
      <c r="B20" s="282"/>
      <c r="C20" s="287" t="s">
        <v>304</v>
      </c>
      <c r="D20" s="288">
        <v>0.43977</v>
      </c>
      <c r="E20" s="291">
        <v>0.33575</v>
      </c>
    </row>
    <row r="21" spans="1:5" ht="12.75">
      <c r="A21" s="281"/>
      <c r="B21" s="282"/>
      <c r="C21" s="287" t="s">
        <v>305</v>
      </c>
      <c r="D21" s="288">
        <v>1.145</v>
      </c>
      <c r="E21" s="291">
        <v>0.867</v>
      </c>
    </row>
    <row r="22" spans="1:5" ht="12.75">
      <c r="A22" s="281"/>
      <c r="B22" s="282"/>
      <c r="C22" s="287" t="s">
        <v>274</v>
      </c>
      <c r="D22" s="288">
        <v>0.43977</v>
      </c>
      <c r="E22" s="291">
        <v>0.33575</v>
      </c>
    </row>
    <row r="23" spans="1:5" ht="12.75">
      <c r="A23" s="281"/>
      <c r="B23" s="286"/>
      <c r="C23" s="290" t="s">
        <v>271</v>
      </c>
      <c r="D23" s="288">
        <v>2.71277</v>
      </c>
      <c r="E23" s="291">
        <v>2.05675</v>
      </c>
    </row>
    <row r="24" spans="1:5" ht="12.75">
      <c r="A24" s="281"/>
      <c r="B24" s="286"/>
      <c r="C24" s="287" t="s">
        <v>120</v>
      </c>
      <c r="D24" s="288">
        <v>2.24189</v>
      </c>
      <c r="E24" s="291">
        <v>1.69888</v>
      </c>
    </row>
    <row r="25" spans="1:5" ht="12.75">
      <c r="A25" s="281"/>
      <c r="B25" s="286"/>
      <c r="C25" s="287" t="s">
        <v>306</v>
      </c>
      <c r="D25" s="288">
        <v>3.72689</v>
      </c>
      <c r="E25" s="294">
        <v>2.82289</v>
      </c>
    </row>
    <row r="26" spans="1:5" ht="12.75">
      <c r="A26" s="281"/>
      <c r="B26" s="282"/>
      <c r="C26" s="295" t="s">
        <v>115</v>
      </c>
      <c r="D26" s="288">
        <v>1.165</v>
      </c>
      <c r="E26" s="296">
        <v>0.882</v>
      </c>
    </row>
    <row r="27" spans="1:5" ht="12.75">
      <c r="A27" s="281"/>
      <c r="B27" s="286"/>
      <c r="C27" s="287" t="s">
        <v>307</v>
      </c>
      <c r="D27" s="288">
        <v>0.57</v>
      </c>
      <c r="E27" s="291">
        <v>0.432</v>
      </c>
    </row>
    <row r="28" spans="1:5" ht="12.75">
      <c r="A28" s="281"/>
      <c r="B28" s="286"/>
      <c r="C28" s="290" t="s">
        <v>267</v>
      </c>
      <c r="D28" s="288">
        <v>1.409</v>
      </c>
      <c r="E28" s="291">
        <v>1.067</v>
      </c>
    </row>
    <row r="29" spans="1:5" ht="12.75">
      <c r="A29" s="281"/>
      <c r="B29" s="297"/>
      <c r="C29" s="290" t="s">
        <v>269</v>
      </c>
      <c r="D29" s="288">
        <v>18.82503</v>
      </c>
      <c r="E29" s="291">
        <v>14.26401</v>
      </c>
    </row>
    <row r="30" spans="1:5" ht="12.75">
      <c r="A30" s="281"/>
      <c r="B30" s="286"/>
      <c r="C30" s="290" t="s">
        <v>104</v>
      </c>
      <c r="D30" s="288">
        <v>2.14077</v>
      </c>
      <c r="E30" s="291">
        <v>1.624</v>
      </c>
    </row>
    <row r="31" spans="1:5" ht="12.75">
      <c r="A31" s="281"/>
      <c r="B31" s="286"/>
      <c r="C31" s="287" t="s">
        <v>268</v>
      </c>
      <c r="D31" s="288">
        <v>3.4</v>
      </c>
      <c r="E31" s="291">
        <v>2.574</v>
      </c>
    </row>
    <row r="32" spans="1:5" ht="12.75">
      <c r="A32" s="281"/>
      <c r="B32" s="286"/>
      <c r="C32" s="287" t="s">
        <v>105</v>
      </c>
      <c r="D32" s="288">
        <v>12.95309</v>
      </c>
      <c r="E32" s="291">
        <v>9.81802</v>
      </c>
    </row>
    <row r="33" spans="1:5" ht="12.75">
      <c r="A33" s="281"/>
      <c r="B33" s="286"/>
      <c r="C33" s="287" t="s">
        <v>106</v>
      </c>
      <c r="D33" s="288">
        <v>11.35709</v>
      </c>
      <c r="E33" s="291">
        <v>8.61002</v>
      </c>
    </row>
    <row r="34" spans="1:5" ht="12.75">
      <c r="A34" s="281"/>
      <c r="B34" s="286"/>
      <c r="C34" s="290" t="s">
        <v>107</v>
      </c>
      <c r="D34" s="288">
        <v>13.79886</v>
      </c>
      <c r="E34" s="291">
        <v>10.46178</v>
      </c>
    </row>
    <row r="35" spans="1:5" ht="12.75">
      <c r="A35" s="281"/>
      <c r="B35" s="286"/>
      <c r="C35" s="287" t="s">
        <v>108</v>
      </c>
      <c r="D35" s="288">
        <v>1.57077</v>
      </c>
      <c r="E35" s="298">
        <v>1.19175</v>
      </c>
    </row>
    <row r="36" spans="1:5" ht="12.75">
      <c r="A36" s="281"/>
      <c r="B36" s="286"/>
      <c r="C36" s="287" t="s">
        <v>109</v>
      </c>
      <c r="D36" s="288">
        <v>9.14854</v>
      </c>
      <c r="E36" s="291">
        <v>6.9325</v>
      </c>
    </row>
    <row r="37" spans="1:5" ht="12.75">
      <c r="A37" s="281"/>
      <c r="B37" s="286"/>
      <c r="C37" s="287" t="s">
        <v>110</v>
      </c>
      <c r="D37" s="288">
        <v>15.76227</v>
      </c>
      <c r="E37" s="291">
        <v>11.94775</v>
      </c>
    </row>
    <row r="38" spans="1:5" ht="12.75">
      <c r="A38" s="281"/>
      <c r="B38" s="286"/>
      <c r="C38" s="287" t="s">
        <v>111</v>
      </c>
      <c r="D38" s="288">
        <v>9.05786</v>
      </c>
      <c r="E38" s="291">
        <v>6.87178</v>
      </c>
    </row>
    <row r="39" spans="1:5" ht="12.75">
      <c r="A39" s="281"/>
      <c r="B39" s="282"/>
      <c r="C39" s="287" t="s">
        <v>112</v>
      </c>
      <c r="D39" s="288">
        <v>7.71454</v>
      </c>
      <c r="E39" s="291">
        <v>5.84651</v>
      </c>
    </row>
    <row r="40" spans="1:5" ht="12.75">
      <c r="A40" s="281"/>
      <c r="B40" s="286"/>
      <c r="C40" s="295" t="s">
        <v>123</v>
      </c>
      <c r="D40" s="288">
        <v>12.77586</v>
      </c>
      <c r="E40" s="299">
        <v>9.68678</v>
      </c>
    </row>
    <row r="41" spans="1:5" ht="12.75">
      <c r="A41" s="281"/>
      <c r="B41" s="282"/>
      <c r="C41" s="290" t="s">
        <v>113</v>
      </c>
      <c r="D41" s="288">
        <v>18.93986</v>
      </c>
      <c r="E41" s="291">
        <v>14.35377</v>
      </c>
    </row>
    <row r="42" spans="1:5" ht="13.5" thickBot="1">
      <c r="A42" s="281"/>
      <c r="B42" s="286" t="s">
        <v>308</v>
      </c>
      <c r="C42" s="287"/>
      <c r="D42" s="288">
        <v>-4.41624</v>
      </c>
      <c r="E42" s="300">
        <v>-3.37169</v>
      </c>
    </row>
    <row r="43" spans="1:5" ht="16.5" thickBot="1">
      <c r="A43" s="301"/>
      <c r="B43" s="302" t="s">
        <v>309</v>
      </c>
      <c r="C43" s="303"/>
      <c r="D43" s="304">
        <f>D11</f>
        <v>3.197442310920451E-14</v>
      </c>
      <c r="E43" s="305">
        <f>E11</f>
        <v>2.042810365310288E-14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Jurgita Jurkonyte</cp:lastModifiedBy>
  <cp:lastPrinted>2017-07-18T14:09:24Z</cp:lastPrinted>
  <dcterms:created xsi:type="dcterms:W3CDTF">2013-02-05T08:01:03Z</dcterms:created>
  <dcterms:modified xsi:type="dcterms:W3CDTF">2017-07-25T06:32:22Z</dcterms:modified>
  <cp:category/>
  <cp:version/>
  <cp:contentType/>
  <cp:contentStatus/>
</cp:coreProperties>
</file>